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aa1.cc.lut.fi\home\z110448\Desktop\Corporate Finance\Final exam\"/>
    </mc:Choice>
  </mc:AlternateContent>
  <xr:revisionPtr revIDLastSave="0" documentId="13_ncr:1_{6F198EC1-3D8E-4535-B44C-69886AB43813}" xr6:coauthVersionLast="47" xr6:coauthVersionMax="47" xr10:uidLastSave="{00000000-0000-0000-0000-000000000000}"/>
  <bookViews>
    <workbookView xWindow="-57720" yWindow="-5310" windowWidth="29040" windowHeight="15840" xr2:uid="{D1C3DDD6-0EF9-41E8-AB9E-1F281EF6C5A4}"/>
  </bookViews>
  <sheets>
    <sheet name="Exam Ques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H12" i="1"/>
  <c r="H13" i="1" s="1"/>
  <c r="D12" i="1"/>
  <c r="D13" i="1" s="1"/>
  <c r="E12" i="1"/>
  <c r="E13" i="1" s="1"/>
  <c r="F12" i="1"/>
  <c r="G12" i="1"/>
  <c r="C13" i="1"/>
  <c r="F13" i="1"/>
  <c r="G13" i="1"/>
  <c r="B78" i="1"/>
  <c r="B75" i="1"/>
  <c r="C34" i="1"/>
  <c r="C35" i="1" s="1"/>
  <c r="B41" i="1" s="1"/>
  <c r="F55" i="1"/>
  <c r="F56" i="1" s="1"/>
  <c r="C33" i="1"/>
  <c r="C17" i="1"/>
  <c r="B39" i="1" s="1"/>
  <c r="B71" i="1" s="1"/>
  <c r="B6" i="1"/>
  <c r="B59" i="1"/>
  <c r="B22" i="1"/>
  <c r="B3" i="1"/>
  <c r="C18" i="1" s="1"/>
  <c r="B61" i="1"/>
  <c r="B65" i="1" s="1"/>
  <c r="B73" i="1" s="1"/>
  <c r="B49" i="1"/>
  <c r="B24" i="1"/>
  <c r="B38" i="1" l="1"/>
  <c r="B43" i="1" s="1"/>
  <c r="B67" i="1"/>
  <c r="B40" i="1"/>
  <c r="B58" i="1"/>
  <c r="B60" i="1" s="1"/>
  <c r="B62" i="1" s="1"/>
  <c r="H14" i="1"/>
  <c r="B70" i="1" l="1"/>
  <c r="B69" i="1"/>
  <c r="B74" i="1" s="1"/>
  <c r="B72" i="1"/>
  <c r="B76" i="1" l="1"/>
</calcChain>
</file>

<file path=xl/sharedStrings.xml><?xml version="1.0" encoding="utf-8"?>
<sst xmlns="http://schemas.openxmlformats.org/spreadsheetml/2006/main" count="53" uniqueCount="47">
  <si>
    <t># bond</t>
  </si>
  <si>
    <t>CP</t>
  </si>
  <si>
    <t>TM</t>
  </si>
  <si>
    <t>MV</t>
  </si>
  <si>
    <t>Cf</t>
  </si>
  <si>
    <t>DCF</t>
  </si>
  <si>
    <t>Yield</t>
  </si>
  <si>
    <t>Kdat</t>
  </si>
  <si>
    <t>Tax</t>
  </si>
  <si>
    <t>price</t>
  </si>
  <si>
    <t>Ve</t>
  </si>
  <si>
    <t>Div</t>
  </si>
  <si>
    <t>g</t>
  </si>
  <si>
    <t>D1</t>
  </si>
  <si>
    <t>Ke</t>
  </si>
  <si>
    <t>We</t>
  </si>
  <si>
    <t>Wacc</t>
  </si>
  <si>
    <t>b)</t>
  </si>
  <si>
    <t># shares bought</t>
  </si>
  <si>
    <t>#shares before</t>
  </si>
  <si>
    <t>#shares remain</t>
  </si>
  <si>
    <t>g2</t>
  </si>
  <si>
    <t>Ke2</t>
  </si>
  <si>
    <t>wacc</t>
  </si>
  <si>
    <t>c)</t>
  </si>
  <si>
    <t>equity</t>
  </si>
  <si>
    <t>bond</t>
  </si>
  <si>
    <t>a)</t>
  </si>
  <si>
    <t>New Price</t>
  </si>
  <si>
    <t>unchanged</t>
  </si>
  <si>
    <t>Total MV</t>
  </si>
  <si>
    <t>total W</t>
  </si>
  <si>
    <t>Par</t>
  </si>
  <si>
    <t>Coupon</t>
  </si>
  <si>
    <t>D0</t>
  </si>
  <si>
    <t>Kdat(1)</t>
  </si>
  <si>
    <t>Vd (1)</t>
  </si>
  <si>
    <t># ord. share</t>
  </si>
  <si>
    <t>Kdat (1)</t>
  </si>
  <si>
    <t>Wd (1)</t>
  </si>
  <si>
    <t>Vd (2)</t>
  </si>
  <si>
    <t>Kdbt (2)</t>
  </si>
  <si>
    <t>Kdat (2)</t>
  </si>
  <si>
    <t>Ve (2)</t>
  </si>
  <si>
    <t>We (2)</t>
  </si>
  <si>
    <t>Ke (2)</t>
  </si>
  <si>
    <t>Wd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</si>
</sst>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1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0" borderId="0" xfId="0" applyNumberFormat="1"/>
    <xf numFmtId="0" fontId="0" fillId="0" borderId="4" xfId="0" applyNumberFormat="1" applyBorder="1"/>
    <xf numFmtId="0" fontId="0" fillId="0" borderId="6" xfId="0" applyNumberFormat="1" applyBorder="1"/>
    <xf numFmtId="0" fontId="0" fillId="0" borderId="7" xfId="0" applyNumberFormat="1" applyBorder="1"/>
    <xf numFmtId="0" fontId="0" fillId="0" borderId="0" xfId="0" applyNumberFormat="1" applyBorder="1"/>
    <xf numFmtId="0" fontId="0" fillId="0" borderId="8" xfId="0" applyNumberFormat="1" applyBorder="1"/>
    <xf numFmtId="0" fontId="0" fillId="0" borderId="9" xfId="0" applyNumberFormat="1" applyBorder="1"/>
    <xf numFmtId="2" fontId="0" fillId="0" borderId="10" xfId="0" applyNumberFormat="1" applyBorder="1"/>
    <xf numFmtId="2" fontId="0" fillId="0" borderId="3" xfId="0" applyNumberFormat="1" applyBorder="1"/>
    <xf numFmtId="0" fontId="0" fillId="2" borderId="5" xfId="0" applyNumberFormat="1" applyFill="1" applyBorder="1"/>
    <xf numFmtId="0" fontId="0" fillId="2" borderId="6" xfId="0" applyNumberFormat="1" applyFill="1" applyBorder="1"/>
    <xf numFmtId="0" fontId="0" fillId="2" borderId="0" xfId="0" applyNumberFormat="1" applyFill="1"/>
    <xf numFmtId="2" fontId="0" fillId="2" borderId="0" xfId="0" applyNumberFormat="1" applyFill="1"/>
    <xf numFmtId="0" fontId="0" fillId="0" borderId="3" xfId="0" applyNumberFormat="1" applyBorder="1"/>
    <xf numFmtId="0" fontId="2" fillId="0" borderId="4" xfId="0" applyNumberFormat="1" applyFont="1" applyBorder="1"/>
    <xf numFmtId="10" fontId="0" fillId="0" borderId="6" xfId="1" applyNumberFormat="1" applyFont="1" applyBorder="1"/>
    <xf numFmtId="0" fontId="2" fillId="0" borderId="7" xfId="0" applyNumberFormat="1" applyFont="1" applyBorder="1"/>
    <xf numFmtId="10" fontId="0" fillId="0" borderId="8" xfId="1" applyNumberFormat="1" applyFont="1" applyBorder="1"/>
    <xf numFmtId="0" fontId="2" fillId="0" borderId="9" xfId="0" applyNumberFormat="1" applyFont="1" applyBorder="1"/>
    <xf numFmtId="0" fontId="0" fillId="0" borderId="12" xfId="0" applyNumberFormat="1" applyBorder="1"/>
    <xf numFmtId="0" fontId="0" fillId="0" borderId="2" xfId="0" applyNumberFormat="1" applyBorder="1"/>
    <xf numFmtId="0" fontId="0" fillId="2" borderId="11" xfId="0" applyNumberFormat="1" applyFill="1" applyBorder="1"/>
    <xf numFmtId="0" fontId="0" fillId="3" borderId="0" xfId="0" applyNumberFormat="1" applyFill="1"/>
    <xf numFmtId="0" fontId="2" fillId="3" borderId="0" xfId="0" applyNumberFormat="1" applyFont="1" applyFill="1"/>
    <xf numFmtId="10" fontId="2" fillId="3" borderId="0" xfId="1" applyNumberFormat="1" applyFont="1" applyFill="1"/>
    <xf numFmtId="164" fontId="0" fillId="0" borderId="8" xfId="0" applyNumberFormat="1" applyBorder="1"/>
    <xf numFmtId="165" fontId="0" fillId="0" borderId="6" xfId="0" applyNumberFormat="1" applyBorder="1"/>
    <xf numFmtId="165" fontId="0" fillId="0" borderId="8" xfId="0" applyNumberFormat="1" applyBorder="1"/>
    <xf numFmtId="10" fontId="0" fillId="0" borderId="3" xfId="1" applyNumberFormat="1" applyFont="1" applyBorder="1"/>
    <xf numFmtId="9" fontId="0" fillId="0" borderId="6" xfId="1" applyFont="1" applyBorder="1"/>
    <xf numFmtId="0" fontId="0" fillId="0" borderId="13" xfId="0" applyNumberFormat="1" applyBorder="1"/>
    <xf numFmtId="0" fontId="0" fillId="0" borderId="1" xfId="0" applyNumberFormat="1" applyBorder="1"/>
    <xf numFmtId="10" fontId="2" fillId="0" borderId="3" xfId="1" applyNumberFormat="1" applyFont="1" applyBorder="1"/>
    <xf numFmtId="10" fontId="2" fillId="0" borderId="8" xfId="1" applyNumberFormat="1" applyFont="1" applyBorder="1"/>
    <xf numFmtId="0" fontId="0" fillId="2" borderId="4" xfId="0" applyNumberFormat="1" applyFill="1" applyBorder="1"/>
    <xf numFmtId="10" fontId="2" fillId="0" borderId="6" xfId="1" applyNumberFormat="1" applyFont="1" applyBorder="1"/>
    <xf numFmtId="0" fontId="0" fillId="0" borderId="14" xfId="0" applyNumberFormat="1" applyBorder="1"/>
    <xf numFmtId="0" fontId="0" fillId="0" borderId="14" xfId="0" applyNumberFormat="1" applyFill="1" applyBorder="1"/>
    <xf numFmtId="164" fontId="0" fillId="0" borderId="0" xfId="0" applyNumberFormat="1"/>
    <xf numFmtId="0" fontId="0" fillId="0" borderId="9" xfId="0" applyNumberFormat="1" applyFill="1" applyBorder="1"/>
    <xf numFmtId="10" fontId="0" fillId="0" borderId="3" xfId="0" applyNumberForma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406400</xdr:colOff>
      <xdr:row>82</xdr:row>
      <xdr:rowOff>133349</xdr:rowOff>
    </xdr:from>
    <xdr:to>
      <xdr:col>9</xdr:col>
      <xdr:colOff>285750</xdr:colOff>
      <xdr:row>104</xdr:row>
      <xdr:rowOff>142874</xdr:rowOff>
    </xdr:to>
    <xdr:sp macro="" textlink="">
      <xdr:nvSpPr>
        <xdr:cNvPr id="2" name="TextBox 1">
          <a:extLst>
            <a:ext uri="{FF2B5EF4-FFF2-40B4-BE49-F238E27FC236}">
              <a16:creationId xmlns:a16="http://schemas.microsoft.com/office/drawing/2014/main" id="{E6B5598E-184C-47E2-AD2A-7CA276579C11}"/>
            </a:ext>
          </a:extLst>
        </xdr:cNvPr>
        <xdr:cNvSpPr txBox="1"/>
      </xdr:nvSpPr>
      <xdr:spPr>
        <a:xfrm>
          <a:off x="406400" y="15220949"/>
          <a:ext cx="6823075" cy="399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Two</a:t>
          </a:r>
          <a:r>
            <a:rPr lang="en-US" sz="1100" baseline="0"/>
            <a:t> theories can be used to describe how the nature of wacc may or may not depend on the firms' debt-to-equity ratio.</a:t>
          </a:r>
        </a:p>
        <a:p>
          <a:endParaRPr lang="en-US" sz="1100" baseline="0"/>
        </a:p>
        <a:p>
          <a:r>
            <a:rPr lang="en-US" sz="1100" baseline="0"/>
            <a:t>first, the traditional trade-off thoery suggests that there exists an optimal capital structure, ie. optimal debt-to-equity ratio where the wacc will be lowest and company value will be highest.  This is because cost of debt is usually cheaper than cost of equity, so adding more debt will decrease the wacc. In part a, since equity to debt was very high, around 88% equity, wacc was also very high 31.5%. The firm was not using a lot of tax benefits that come with the use of debt.</a:t>
          </a:r>
        </a:p>
        <a:p>
          <a:endParaRPr lang="en-US" sz="1100" baseline="0"/>
        </a:p>
        <a:p>
          <a:r>
            <a:rPr lang="en-US" sz="1100" baseline="0"/>
            <a:t>It also argues that after the optimal point, financial distress cost will increase and wacc will start rising again and firm's value will start dropping.</a:t>
          </a:r>
        </a:p>
        <a:p>
          <a:endParaRPr lang="en-US" sz="1100" baseline="0"/>
        </a:p>
        <a:p>
          <a:r>
            <a:rPr lang="en-US" sz="1100" baseline="0"/>
            <a:t>In this example, that is not the case yet as its wacc has indeed dropped to 18.8% like the director hypothesized. So they may be now closer to the optimal capital structure. However, the director needs to be cautious to not raise the ratio even further as the benefits of debt will be cancelled out by the distress cost. </a:t>
          </a:r>
        </a:p>
        <a:p>
          <a:endParaRPr lang="en-US" sz="1100" baseline="0"/>
        </a:p>
        <a:p>
          <a:r>
            <a:rPr lang="en-US" sz="1100" baseline="0"/>
            <a:t>Another theory - M&amp;M - would on the contrary  argue that there is no optimal capital structure and firm's choice of financing doesn't affect the firm's valuation. Thit does not seem to be the case here as the wacc decreased by changing the financing decision. However, the revised M&amp;M theory takes into account the benefit of tax for higher debt-to-equity ratio and thus suggests that wacc (after-tax) may be slightly lower than pre-tax wacc. So the lowering of wacc in part b would be purely because of this tax benefits and nothing else according to M&amp;M. Pedicting the reaction of the market is what is at the core of the decision.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BBBE7-0E6D-4B36-8176-66D7B2CC1F63}">
  <dimension ref="A1:H82"/>
  <sheetViews>
    <sheetView tabSelected="1" topLeftCell="A7" workbookViewId="0">
      <selection activeCell="F18" sqref="F18"/>
    </sheetView>
  </sheetViews>
  <sheetFormatPr defaultColWidth="9.08984375" defaultRowHeight="14.5" x14ac:dyDescent="0.35"/>
  <cols>
    <col min="1" max="1" width="18" style="1" customWidth="1"/>
    <col min="2" max="2" width="11.6328125" style="1" bestFit="1" customWidth="1"/>
    <col min="3" max="3" width="11.36328125" style="1" customWidth="1"/>
    <col min="4" max="7" width="9.6328125" style="1" bestFit="1" customWidth="1"/>
    <col min="8" max="8" width="10.6328125" style="1" bestFit="1" customWidth="1"/>
    <col min="9" max="16384" width="9.08984375" style="1"/>
  </cols>
  <sheetData>
    <row r="1" spans="1:8" x14ac:dyDescent="0.35">
      <c r="A1" s="23" t="s">
        <v>27</v>
      </c>
    </row>
    <row r="2" spans="1:8" ht="15" thickBot="1" x14ac:dyDescent="0.4">
      <c r="A2" s="1" t="s">
        <v>26</v>
      </c>
    </row>
    <row r="3" spans="1:8" x14ac:dyDescent="0.35">
      <c r="A3" s="2" t="s">
        <v>0</v>
      </c>
      <c r="B3" s="3">
        <f>5000*1000/100</f>
        <v>50000</v>
      </c>
    </row>
    <row r="4" spans="1:8" x14ac:dyDescent="0.35">
      <c r="A4" s="4" t="s">
        <v>33</v>
      </c>
      <c r="B4" s="6">
        <v>0.08</v>
      </c>
    </row>
    <row r="5" spans="1:8" x14ac:dyDescent="0.35">
      <c r="A5" s="4" t="s">
        <v>32</v>
      </c>
      <c r="B5" s="6">
        <v>100</v>
      </c>
    </row>
    <row r="6" spans="1:8" x14ac:dyDescent="0.35">
      <c r="A6" s="4" t="s">
        <v>1</v>
      </c>
      <c r="B6" s="6">
        <f>B5*B4</f>
        <v>8</v>
      </c>
    </row>
    <row r="7" spans="1:8" x14ac:dyDescent="0.35">
      <c r="A7" s="4" t="s">
        <v>2</v>
      </c>
      <c r="B7" s="6">
        <v>6</v>
      </c>
    </row>
    <row r="8" spans="1:8" x14ac:dyDescent="0.35">
      <c r="A8" s="4" t="s">
        <v>3</v>
      </c>
      <c r="B8" s="6">
        <v>106</v>
      </c>
    </row>
    <row r="9" spans="1:8" ht="15" thickBot="1" x14ac:dyDescent="0.4">
      <c r="A9" s="7" t="s">
        <v>8</v>
      </c>
      <c r="B9" s="14">
        <v>0.22</v>
      </c>
    </row>
    <row r="10" spans="1:8" ht="15" thickBot="1" x14ac:dyDescent="0.4"/>
    <row r="11" spans="1:8" x14ac:dyDescent="0.35">
      <c r="B11" s="35"/>
      <c r="C11" s="10">
        <v>1</v>
      </c>
      <c r="D11" s="10">
        <v>2</v>
      </c>
      <c r="E11" s="10">
        <v>3</v>
      </c>
      <c r="F11" s="10">
        <v>4</v>
      </c>
      <c r="G11" s="10">
        <v>5</v>
      </c>
      <c r="H11" s="11">
        <v>6</v>
      </c>
    </row>
    <row r="12" spans="1:8" x14ac:dyDescent="0.35">
      <c r="B12" s="4" t="s">
        <v>4</v>
      </c>
      <c r="C12" s="5">
        <f>$B$6</f>
        <v>8</v>
      </c>
      <c r="D12" s="5">
        <f t="shared" ref="D12:H12" si="0">$B$6</f>
        <v>8</v>
      </c>
      <c r="E12" s="5">
        <f t="shared" si="0"/>
        <v>8</v>
      </c>
      <c r="F12" s="5">
        <f t="shared" si="0"/>
        <v>8</v>
      </c>
      <c r="G12" s="5">
        <f t="shared" si="0"/>
        <v>8</v>
      </c>
      <c r="H12" s="6">
        <f>$B$6+B5</f>
        <v>108</v>
      </c>
    </row>
    <row r="13" spans="1:8" ht="15" thickBot="1" x14ac:dyDescent="0.4">
      <c r="B13" s="7" t="s">
        <v>5</v>
      </c>
      <c r="C13" s="8">
        <f>C12/(1+$C$15)^C11</f>
        <v>7.4940852454807265</v>
      </c>
      <c r="D13" s="8">
        <f>D12/(1+$C$15)^D11</f>
        <v>7.0201642083164906</v>
      </c>
      <c r="E13" s="8">
        <f t="shared" ref="E13:H13" si="1">E12/(1+$C$15)^E11</f>
        <v>6.5762136267995617</v>
      </c>
      <c r="F13" s="8">
        <f t="shared" si="1"/>
        <v>6.1603381889659881</v>
      </c>
      <c r="G13" s="8">
        <f t="shared" si="1"/>
        <v>5.7707624411376841</v>
      </c>
      <c r="H13" s="9">
        <f t="shared" si="1"/>
        <v>72.978613310200927</v>
      </c>
    </row>
    <row r="14" spans="1:8" ht="15" thickBot="1" x14ac:dyDescent="0.4">
      <c r="G14" s="12" t="s">
        <v>3</v>
      </c>
      <c r="H14" s="13">
        <f>SUM(C13:H13)</f>
        <v>106.00017702090138</v>
      </c>
    </row>
    <row r="15" spans="1:8" x14ac:dyDescent="0.35">
      <c r="B15" s="15" t="s">
        <v>6</v>
      </c>
      <c r="C15" s="36">
        <v>6.7508540128278199E-2</v>
      </c>
    </row>
    <row r="16" spans="1:8" x14ac:dyDescent="0.35">
      <c r="B16" s="17"/>
      <c r="C16" s="18"/>
    </row>
    <row r="17" spans="1:3" x14ac:dyDescent="0.35">
      <c r="B17" s="17" t="s">
        <v>35</v>
      </c>
      <c r="C17" s="18">
        <f>C15*(1-B9)</f>
        <v>5.2656661300057001E-2</v>
      </c>
    </row>
    <row r="18" spans="1:3" ht="15" thickBot="1" x14ac:dyDescent="0.4">
      <c r="B18" s="19" t="s">
        <v>36</v>
      </c>
      <c r="C18" s="14">
        <f>B8*B3</f>
        <v>5300000</v>
      </c>
    </row>
    <row r="21" spans="1:3" ht="15" thickBot="1" x14ac:dyDescent="0.4">
      <c r="A21" s="1" t="s">
        <v>25</v>
      </c>
    </row>
    <row r="22" spans="1:3" x14ac:dyDescent="0.35">
      <c r="A22" s="2" t="s">
        <v>37</v>
      </c>
      <c r="B22" s="3">
        <f>15000000</f>
        <v>15000000</v>
      </c>
    </row>
    <row r="23" spans="1:3" x14ac:dyDescent="0.35">
      <c r="A23" s="4" t="s">
        <v>9</v>
      </c>
      <c r="B23" s="6">
        <v>2.5</v>
      </c>
    </row>
    <row r="24" spans="1:3" ht="15" thickBot="1" x14ac:dyDescent="0.4">
      <c r="A24" s="7" t="s">
        <v>10</v>
      </c>
      <c r="B24" s="14">
        <f>B22*B23</f>
        <v>37500000</v>
      </c>
    </row>
    <row r="25" spans="1:3" ht="15" thickBot="1" x14ac:dyDescent="0.4"/>
    <row r="26" spans="1:3" x14ac:dyDescent="0.35">
      <c r="B26" s="22" t="s">
        <v>11</v>
      </c>
    </row>
    <row r="27" spans="1:3" x14ac:dyDescent="0.35">
      <c r="B27" s="20">
        <v>0.2</v>
      </c>
    </row>
    <row r="28" spans="1:3" x14ac:dyDescent="0.35">
      <c r="B28" s="20">
        <v>0.22</v>
      </c>
    </row>
    <row r="29" spans="1:3" x14ac:dyDescent="0.35">
      <c r="B29" s="20">
        <v>0.15</v>
      </c>
    </row>
    <row r="30" spans="1:3" x14ac:dyDescent="0.35">
      <c r="B30" s="20">
        <v>0.28000000000000003</v>
      </c>
    </row>
    <row r="31" spans="1:3" ht="15" thickBot="1" x14ac:dyDescent="0.4">
      <c r="A31" s="1" t="s">
        <v>34</v>
      </c>
      <c r="B31" s="21">
        <v>0.38</v>
      </c>
    </row>
    <row r="32" spans="1:3" ht="15" thickBot="1" x14ac:dyDescent="0.4"/>
    <row r="33" spans="1:3" x14ac:dyDescent="0.35">
      <c r="B33" s="15" t="s">
        <v>12</v>
      </c>
      <c r="C33" s="16">
        <f>(B31/B27)^(1/4)-1</f>
        <v>0.17405488594401852</v>
      </c>
    </row>
    <row r="34" spans="1:3" x14ac:dyDescent="0.35">
      <c r="B34" s="17" t="s">
        <v>13</v>
      </c>
      <c r="C34" s="28">
        <f>B31*(1+C33)</f>
        <v>0.44614085665872705</v>
      </c>
    </row>
    <row r="35" spans="1:3" ht="15" thickBot="1" x14ac:dyDescent="0.4">
      <c r="B35" s="19" t="s">
        <v>14</v>
      </c>
      <c r="C35" s="29">
        <f>C34/B23+C33</f>
        <v>0.35251122860750933</v>
      </c>
    </row>
    <row r="37" spans="1:3" ht="15" thickBot="1" x14ac:dyDescent="0.4"/>
    <row r="38" spans="1:3" x14ac:dyDescent="0.35">
      <c r="A38" s="2" t="s">
        <v>39</v>
      </c>
      <c r="B38" s="27">
        <f>C18/(C18+B24)</f>
        <v>0.12383177570093458</v>
      </c>
    </row>
    <row r="39" spans="1:3" x14ac:dyDescent="0.35">
      <c r="A39" s="4" t="s">
        <v>38</v>
      </c>
      <c r="B39" s="18">
        <f>C17</f>
        <v>5.2656661300057001E-2</v>
      </c>
    </row>
    <row r="40" spans="1:3" x14ac:dyDescent="0.35">
      <c r="A40" s="4" t="s">
        <v>15</v>
      </c>
      <c r="B40" s="28">
        <f>B24/(B24+C18)</f>
        <v>0.87616822429906538</v>
      </c>
    </row>
    <row r="41" spans="1:3" ht="15" thickBot="1" x14ac:dyDescent="0.4">
      <c r="A41" s="7" t="s">
        <v>14</v>
      </c>
      <c r="B41" s="29">
        <f>C35</f>
        <v>0.35251122860750933</v>
      </c>
    </row>
    <row r="43" spans="1:3" x14ac:dyDescent="0.35">
      <c r="A43" s="24" t="s">
        <v>16</v>
      </c>
      <c r="B43" s="25">
        <f>B38*B39+B40*B41</f>
        <v>0.31537970508579211</v>
      </c>
    </row>
    <row r="47" spans="1:3" x14ac:dyDescent="0.35">
      <c r="A47" s="23" t="s">
        <v>17</v>
      </c>
    </row>
    <row r="48" spans="1:3" ht="15" thickBot="1" x14ac:dyDescent="0.4"/>
    <row r="49" spans="1:8" ht="15" thickBot="1" x14ac:dyDescent="0.4">
      <c r="A49" s="31" t="s">
        <v>40</v>
      </c>
      <c r="B49" s="32">
        <f>15*10^6</f>
        <v>15000000</v>
      </c>
    </row>
    <row r="52" spans="1:8" x14ac:dyDescent="0.35">
      <c r="B52" s="1" t="s">
        <v>2</v>
      </c>
      <c r="C52" s="37">
        <v>2023</v>
      </c>
      <c r="D52" s="37">
        <v>2024</v>
      </c>
      <c r="E52" s="37">
        <v>2025</v>
      </c>
      <c r="F52" s="37">
        <v>2026</v>
      </c>
      <c r="G52" s="37">
        <v>2027</v>
      </c>
      <c r="H52" s="37">
        <v>2028</v>
      </c>
    </row>
    <row r="53" spans="1:8" x14ac:dyDescent="0.35">
      <c r="C53" s="37">
        <v>98</v>
      </c>
      <c r="D53" s="37">
        <v>95</v>
      </c>
      <c r="E53" s="37">
        <v>93</v>
      </c>
      <c r="F53" s="37">
        <v>90</v>
      </c>
      <c r="G53" s="38">
        <v>85</v>
      </c>
      <c r="H53" s="38">
        <v>80</v>
      </c>
    </row>
    <row r="54" spans="1:8" ht="15" thickBot="1" x14ac:dyDescent="0.4"/>
    <row r="55" spans="1:8" x14ac:dyDescent="0.35">
      <c r="E55" s="2" t="s">
        <v>41</v>
      </c>
      <c r="F55" s="16">
        <f>E53/F53-1</f>
        <v>3.3333333333333437E-2</v>
      </c>
    </row>
    <row r="56" spans="1:8" ht="15" thickBot="1" x14ac:dyDescent="0.4">
      <c r="E56" s="7" t="s">
        <v>42</v>
      </c>
      <c r="F56" s="33">
        <f>F55*(1-B9)</f>
        <v>2.6000000000000082E-2</v>
      </c>
    </row>
    <row r="57" spans="1:8" ht="15" thickBot="1" x14ac:dyDescent="0.4"/>
    <row r="58" spans="1:8" x14ac:dyDescent="0.35">
      <c r="A58" s="2" t="s">
        <v>18</v>
      </c>
      <c r="B58" s="3">
        <f>B49/B23</f>
        <v>6000000</v>
      </c>
    </row>
    <row r="59" spans="1:8" x14ac:dyDescent="0.35">
      <c r="A59" s="4" t="s">
        <v>19</v>
      </c>
      <c r="B59" s="6">
        <f>B22</f>
        <v>15000000</v>
      </c>
    </row>
    <row r="60" spans="1:8" x14ac:dyDescent="0.35">
      <c r="A60" s="4" t="s">
        <v>20</v>
      </c>
      <c r="B60" s="6">
        <f>B59-B58</f>
        <v>9000000</v>
      </c>
    </row>
    <row r="61" spans="1:8" x14ac:dyDescent="0.35">
      <c r="A61" s="4" t="s">
        <v>28</v>
      </c>
      <c r="B61" s="6">
        <f>3.2</f>
        <v>3.2</v>
      </c>
    </row>
    <row r="62" spans="1:8" ht="15" thickBot="1" x14ac:dyDescent="0.4">
      <c r="A62" s="7" t="s">
        <v>43</v>
      </c>
      <c r="B62" s="14">
        <f>B60*B61</f>
        <v>28800000</v>
      </c>
    </row>
    <row r="63" spans="1:8" ht="15" thickBot="1" x14ac:dyDescent="0.4"/>
    <row r="64" spans="1:8" x14ac:dyDescent="0.35">
      <c r="A64" s="2" t="s">
        <v>21</v>
      </c>
      <c r="B64" s="30">
        <v>0.16</v>
      </c>
    </row>
    <row r="65" spans="1:3" ht="15" thickBot="1" x14ac:dyDescent="0.4">
      <c r="A65" s="7" t="s">
        <v>22</v>
      </c>
      <c r="B65" s="29">
        <f>(B31*(1+B64)/B61)+B64</f>
        <v>0.29774999999999996</v>
      </c>
    </row>
    <row r="66" spans="1:3" ht="15" thickBot="1" x14ac:dyDescent="0.4"/>
    <row r="67" spans="1:3" ht="15" thickBot="1" x14ac:dyDescent="0.4">
      <c r="A67" s="31" t="s">
        <v>36</v>
      </c>
      <c r="B67" s="32">
        <f>C18</f>
        <v>5300000</v>
      </c>
      <c r="C67" s="1" t="s">
        <v>29</v>
      </c>
    </row>
    <row r="68" spans="1:3" ht="15" thickBot="1" x14ac:dyDescent="0.4"/>
    <row r="69" spans="1:3" x14ac:dyDescent="0.35">
      <c r="A69" s="2" t="s">
        <v>30</v>
      </c>
      <c r="B69" s="3">
        <f>B67+B62+B49</f>
        <v>49100000</v>
      </c>
    </row>
    <row r="70" spans="1:3" x14ac:dyDescent="0.35">
      <c r="A70" s="4" t="s">
        <v>39</v>
      </c>
      <c r="B70" s="26">
        <f>B67/(B67+B62+B49)</f>
        <v>0.1079429735234216</v>
      </c>
    </row>
    <row r="71" spans="1:3" x14ac:dyDescent="0.35">
      <c r="A71" s="4" t="s">
        <v>7</v>
      </c>
      <c r="B71" s="34">
        <f>B39</f>
        <v>5.2656661300057001E-2</v>
      </c>
    </row>
    <row r="72" spans="1:3" x14ac:dyDescent="0.35">
      <c r="A72" s="4" t="s">
        <v>44</v>
      </c>
      <c r="B72" s="26">
        <f>B62/B69</f>
        <v>0.5865580448065173</v>
      </c>
    </row>
    <row r="73" spans="1:3" x14ac:dyDescent="0.35">
      <c r="A73" s="4" t="s">
        <v>45</v>
      </c>
      <c r="B73" s="34">
        <f>B65</f>
        <v>0.29774999999999996</v>
      </c>
    </row>
    <row r="74" spans="1:3" x14ac:dyDescent="0.35">
      <c r="A74" s="4" t="s">
        <v>46</v>
      </c>
      <c r="B74" s="26">
        <f>B49/(B69)</f>
        <v>0.30549898167006112</v>
      </c>
    </row>
    <row r="75" spans="1:3" ht="15" thickBot="1" x14ac:dyDescent="0.4">
      <c r="A75" s="40" t="s">
        <v>42</v>
      </c>
      <c r="B75" s="41">
        <f>F56</f>
        <v>2.6000000000000082E-2</v>
      </c>
    </row>
    <row r="76" spans="1:3" x14ac:dyDescent="0.35">
      <c r="A76" s="1" t="s">
        <v>31</v>
      </c>
      <c r="B76" s="39">
        <f>B70+B72+B74</f>
        <v>1</v>
      </c>
    </row>
    <row r="78" spans="1:3" x14ac:dyDescent="0.35">
      <c r="A78" s="24" t="s">
        <v>23</v>
      </c>
      <c r="B78" s="25">
        <f>B70*B71+B72*B73+B74*B75</f>
        <v>0.18827454796110593</v>
      </c>
    </row>
    <row r="82" spans="1:1" x14ac:dyDescent="0.35">
      <c r="A82" s="1" t="s">
        <v>24</v>
      </c>
    </row>
  </sheetData>
  <pageMargins left="0.7" right="0.7" top="0.75" bottom="0.75" header="0.3" footer="0.3"/>
  <pageSetup paperSize="9"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 Question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Turna Afrin</dc:creator>
  <cp:lastModifiedBy>Roman Stepanov</cp:lastModifiedBy>
  <dcterms:created xsi:type="dcterms:W3CDTF">2022-03-04T06:55:20Z</dcterms:created>
  <dcterms:modified xsi:type="dcterms:W3CDTF">2023-02-07T12:06:34Z</dcterms:modified>
</cp:coreProperties>
</file>