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F:\TUTA 20\2-Menetelmäluennot\"/>
    </mc:Choice>
  </mc:AlternateContent>
  <xr:revisionPtr revIDLastSave="0" documentId="13_ncr:1_{F34E7C6D-4C87-4557-86AD-673231212495}" xr6:coauthVersionLast="45" xr6:coauthVersionMax="45" xr10:uidLastSave="{00000000-0000-0000-0000-000000000000}"/>
  <bookViews>
    <workbookView xWindow="-120" yWindow="-120" windowWidth="29040" windowHeight="15840" tabRatio="676" xr2:uid="{00000000-000D-0000-FFFF-FFFF00000000}"/>
  </bookViews>
  <sheets>
    <sheet name="Lasku 1" sheetId="1" r:id="rId1"/>
    <sheet name="Lasku 1 extra" sheetId="9" r:id="rId2"/>
    <sheet name="Lasku 2" sheetId="5" r:id="rId3"/>
    <sheet name="Lasku 3" sheetId="8" r:id="rId4"/>
    <sheet name="Lasku 3 extra" sheetId="11" r:id="rId5"/>
    <sheet name="Lasku 4" sheetId="2" r:id="rId6"/>
    <sheet name="Lasku 5" sheetId="3" r:id="rId7"/>
    <sheet name="Lasku 6" sheetId="10" r:id="rId8"/>
  </sheets>
  <definedNames>
    <definedName name="_xlnm.Print_Area" localSheetId="0">'Lasku 1'!$A$1:$D$39</definedName>
    <definedName name="_xlnm.Print_Area" localSheetId="1">'Lasku 1 extra'!$A$1:$H$27</definedName>
    <definedName name="_xlnm.Print_Area" localSheetId="2">'Lasku 2'!$A$1:$D$44</definedName>
    <definedName name="_xlnm.Print_Area" localSheetId="3">'Lasku 3'!$A$1:$F$48</definedName>
    <definedName name="_xlnm.Print_Area" localSheetId="4">'Lasku 3 extra'!$A$1:$N$27</definedName>
    <definedName name="_xlnm.Print_Area" localSheetId="5">'Lasku 4'!$A$1:$D$43</definedName>
    <definedName name="_xlnm.Print_Area" localSheetId="6">'Lasku 5'!$A$1:$G$39</definedName>
    <definedName name="_xlnm.Print_Area" localSheetId="7">'Lasku 6'!$A$1:$H$63</definedName>
    <definedName name="sencount" hidden="1">1</definedName>
    <definedName name="solver_adj" localSheetId="4" hidden="1">'Lasku 3 extra'!$C$26:$I$26</definedName>
    <definedName name="solver_cvg" localSheetId="4" hidden="1">0.0001</definedName>
    <definedName name="solver_drv" localSheetId="4" hidden="1">1</definedName>
    <definedName name="solver_eng" localSheetId="4" hidden="1">1</definedName>
    <definedName name="solver_est" localSheetId="4" hidden="1">1</definedName>
    <definedName name="solver_itr" localSheetId="4" hidden="1">100</definedName>
    <definedName name="solver_lhs1" localSheetId="4" hidden="1">'Lasku 3 extra'!$J$11:$J$17</definedName>
    <definedName name="solver_lhs2" localSheetId="4" hidden="1">'Lasku 3 extra'!$J$18:$J$23</definedName>
    <definedName name="solver_lin" localSheetId="4" hidden="1">2</definedName>
    <definedName name="solver_neg" localSheetId="4" hidden="1">2</definedName>
    <definedName name="solver_num" localSheetId="4" hidden="1">2</definedName>
    <definedName name="solver_nwt" localSheetId="4" hidden="1">1</definedName>
    <definedName name="solver_opt" localSheetId="4" hidden="1">'Lasku 3 extra'!$J$26</definedName>
    <definedName name="solver_pre" localSheetId="4" hidden="1">0.000001</definedName>
    <definedName name="solver_rel1" localSheetId="4" hidden="1">1</definedName>
    <definedName name="solver_rel2" localSheetId="4" hidden="1">2</definedName>
    <definedName name="solver_rhs1" localSheetId="4" hidden="1">'Lasku 3 extra'!$L$11:$L$17</definedName>
    <definedName name="solver_rhs2" localSheetId="4" hidden="1">'Lasku 3 extra'!$L$18:$L$23</definedName>
    <definedName name="solver_scl" localSheetId="4" hidden="1">2</definedName>
    <definedName name="solver_sho" localSheetId="4" hidden="1">2</definedName>
    <definedName name="solver_tim" localSheetId="4" hidden="1">100</definedName>
    <definedName name="solver_tol" localSheetId="4" hidden="1">0.05</definedName>
    <definedName name="solver_typ" localSheetId="4" hidden="1">1</definedName>
    <definedName name="solver_val" localSheetId="4" hidden="1">0</definedName>
    <definedName name="solver_ver" localSheetId="4" hidden="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2" l="1"/>
  <c r="D21" i="3"/>
  <c r="D22" i="3"/>
  <c r="D23" i="3"/>
  <c r="D24" i="3"/>
  <c r="D25" i="3"/>
  <c r="D26" i="3"/>
  <c r="D27" i="3"/>
  <c r="D28" i="3"/>
  <c r="D29" i="3"/>
  <c r="D30" i="3"/>
  <c r="D31" i="3"/>
  <c r="D20" i="3"/>
  <c r="B21" i="3"/>
  <c r="C21" i="3" s="1"/>
  <c r="B22" i="3"/>
  <c r="C22" i="3" s="1"/>
  <c r="B23" i="3"/>
  <c r="B24" i="3"/>
  <c r="B25" i="3"/>
  <c r="B26" i="3"/>
  <c r="C26" i="3" s="1"/>
  <c r="B27" i="3"/>
  <c r="B28" i="3"/>
  <c r="C28" i="3" s="1"/>
  <c r="B29" i="3"/>
  <c r="C29" i="3" s="1"/>
  <c r="B30" i="3"/>
  <c r="C30" i="3" s="1"/>
  <c r="B31" i="3"/>
  <c r="C24" i="3"/>
  <c r="C25" i="3"/>
  <c r="C27" i="3"/>
  <c r="B20" i="3"/>
  <c r="C20" i="3" s="1"/>
  <c r="C23" i="3"/>
  <c r="C31" i="3"/>
  <c r="J11" i="11" l="1"/>
  <c r="N11" i="11" s="1"/>
  <c r="J26" i="11"/>
  <c r="J23" i="11"/>
  <c r="J22" i="11"/>
  <c r="J21" i="11"/>
  <c r="J20" i="11"/>
  <c r="J19" i="11"/>
  <c r="J18" i="11"/>
  <c r="J17" i="11"/>
  <c r="N17" i="11" s="1"/>
  <c r="J16" i="11"/>
  <c r="N16" i="11" s="1"/>
  <c r="J15" i="11"/>
  <c r="N15" i="11"/>
  <c r="J14" i="11"/>
  <c r="N14" i="11" s="1"/>
  <c r="J13" i="11"/>
  <c r="N13" i="11" s="1"/>
  <c r="J12" i="11"/>
  <c r="N12" i="11" s="1"/>
  <c r="F23" i="10"/>
  <c r="C59" i="10"/>
  <c r="C13" i="10"/>
  <c r="G12" i="10" s="1"/>
  <c r="B61" i="10"/>
  <c r="B39" i="10"/>
  <c r="B13" i="10"/>
  <c r="F12" i="10"/>
  <c r="B60" i="10"/>
  <c r="B59" i="10"/>
  <c r="D55" i="10"/>
  <c r="F55" i="10" s="1"/>
  <c r="D56" i="10"/>
  <c r="F56" i="10" s="1"/>
  <c r="D54" i="10"/>
  <c r="F54" i="10"/>
  <c r="G11" i="10"/>
  <c r="G16" i="10" s="1"/>
  <c r="C48" i="10" s="1"/>
  <c r="C50" i="10" s="1"/>
  <c r="G13" i="10"/>
  <c r="G14" i="10"/>
  <c r="G15" i="10"/>
  <c r="F11" i="10"/>
  <c r="F16" i="10"/>
  <c r="B48" i="10" s="1"/>
  <c r="B50" i="10" s="1"/>
  <c r="F13" i="10"/>
  <c r="F14" i="10"/>
  <c r="F15" i="10"/>
  <c r="B37" i="10"/>
  <c r="C37" i="10"/>
  <c r="B41" i="10" s="1"/>
  <c r="C38" i="10"/>
  <c r="D33" i="10"/>
  <c r="F33" i="10"/>
  <c r="D34" i="10"/>
  <c r="F34" i="10"/>
  <c r="D32" i="10"/>
  <c r="F32" i="10" s="1"/>
  <c r="G22" i="10"/>
  <c r="H22" i="10" s="1"/>
  <c r="G23" i="10"/>
  <c r="H23" i="10" s="1"/>
  <c r="G21" i="10"/>
  <c r="F22" i="10"/>
  <c r="F21" i="10"/>
  <c r="H21" i="10"/>
  <c r="C22" i="2"/>
  <c r="B22" i="2"/>
  <c r="B23" i="2" s="1"/>
  <c r="B25" i="2" s="1"/>
  <c r="C19" i="2"/>
  <c r="C18" i="2"/>
  <c r="C20" i="2" s="1"/>
  <c r="B19" i="2"/>
  <c r="B18" i="2"/>
  <c r="B20" i="2" s="1"/>
  <c r="B27" i="2" s="1"/>
  <c r="C24" i="2"/>
  <c r="B24" i="2"/>
  <c r="B41" i="2"/>
  <c r="B33" i="2"/>
  <c r="B36" i="2" s="1"/>
  <c r="B22" i="1"/>
  <c r="B24" i="1" s="1"/>
  <c r="B35" i="1" s="1"/>
  <c r="C14" i="9"/>
  <c r="D14" i="9"/>
  <c r="C3" i="9"/>
  <c r="D3" i="9" s="1"/>
  <c r="C4" i="9"/>
  <c r="D4" i="9"/>
  <c r="C5" i="9"/>
  <c r="D5" i="9" s="1"/>
  <c r="C6" i="9"/>
  <c r="D6" i="9"/>
  <c r="C7" i="9"/>
  <c r="D7" i="9"/>
  <c r="C8" i="9"/>
  <c r="D8" i="9"/>
  <c r="C9" i="9"/>
  <c r="D9" i="9" s="1"/>
  <c r="C10" i="9"/>
  <c r="D10" i="9"/>
  <c r="C11" i="9"/>
  <c r="D11" i="9" s="1"/>
  <c r="C12" i="9"/>
  <c r="D12" i="9"/>
  <c r="C13" i="9"/>
  <c r="D13" i="9" s="1"/>
  <c r="C2" i="9"/>
  <c r="D2" i="9"/>
  <c r="A3" i="9"/>
  <c r="A4" i="9"/>
  <c r="A5" i="9"/>
  <c r="A6" i="9"/>
  <c r="A7" i="9"/>
  <c r="A8" i="9"/>
  <c r="A9" i="9"/>
  <c r="A10" i="9"/>
  <c r="A11" i="9"/>
  <c r="A12" i="9"/>
  <c r="A13" i="9"/>
  <c r="A14" i="9"/>
  <c r="A2" i="9"/>
  <c r="F43" i="8"/>
  <c r="F42" i="8"/>
  <c r="F40" i="8" s="1"/>
  <c r="F39" i="8" s="1"/>
  <c r="F41" i="8"/>
  <c r="F44" i="8"/>
  <c r="D29" i="8"/>
  <c r="D30" i="8"/>
  <c r="D31" i="8"/>
  <c r="D32" i="8"/>
  <c r="D33" i="8"/>
  <c r="D34" i="8"/>
  <c r="D35" i="8"/>
  <c r="B33" i="5"/>
  <c r="B31" i="5" s="1"/>
  <c r="B40" i="5"/>
  <c r="B41" i="5"/>
  <c r="F21" i="3"/>
  <c r="F22" i="3"/>
  <c r="C6" i="3"/>
  <c r="C7" i="3"/>
  <c r="F25" i="3"/>
  <c r="C8" i="3"/>
  <c r="C12" i="3" s="1"/>
  <c r="F30" i="3" s="1"/>
  <c r="C9" i="3"/>
  <c r="F27" i="3" s="1"/>
  <c r="C10" i="3"/>
  <c r="F28" i="3"/>
  <c r="C11" i="3"/>
  <c r="F29" i="3"/>
  <c r="F20" i="3"/>
  <c r="G20" i="3" s="1"/>
  <c r="C22" i="1"/>
  <c r="C24" i="1" s="1"/>
  <c r="C35" i="1" s="1"/>
  <c r="C30" i="1"/>
  <c r="C32" i="1" s="1"/>
  <c r="C36" i="1" s="1"/>
  <c r="F23" i="3"/>
  <c r="F24" i="3"/>
  <c r="D2" i="5"/>
  <c r="D3" i="5"/>
  <c r="D4" i="5"/>
  <c r="D5" i="5"/>
  <c r="D6" i="5"/>
  <c r="C42" i="5" s="1"/>
  <c r="B38" i="10"/>
  <c r="C39" i="5" l="1"/>
  <c r="C41" i="5"/>
  <c r="B39" i="5"/>
  <c r="B38" i="5" s="1"/>
  <c r="C38" i="5" s="1"/>
  <c r="C23" i="2"/>
  <c r="C25" i="2" s="1"/>
  <c r="C27" i="2" s="1"/>
  <c r="B28" i="2" s="1"/>
  <c r="B39" i="2" s="1"/>
  <c r="B40" i="2" s="1"/>
  <c r="B42" i="2" s="1"/>
  <c r="G21" i="3"/>
  <c r="G22" i="3" s="1"/>
  <c r="G23" i="3" s="1"/>
  <c r="G24" i="3" s="1"/>
  <c r="G25" i="3" s="1"/>
  <c r="F26" i="3"/>
  <c r="B32" i="5"/>
  <c r="B30" i="5" s="1"/>
  <c r="B29" i="5" s="1"/>
  <c r="C13" i="3"/>
  <c r="F31" i="3" s="1"/>
  <c r="C60" i="10"/>
  <c r="B63" i="10" s="1"/>
  <c r="G26" i="3" l="1"/>
  <c r="G27" i="3" s="1"/>
  <c r="G28" i="3" s="1"/>
  <c r="G29" i="3" s="1"/>
  <c r="G30" i="3" s="1"/>
  <c r="G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Mikko Tarkkala</author>
    <author>tarkkala</author>
  </authors>
  <commentList>
    <comment ref="B22" authorId="0" shapeId="0" xr:uid="{7B11EDA3-9B97-4A4A-BBCC-B953E6008266}">
      <text>
        <r>
          <rPr>
            <b/>
            <sz val="12"/>
            <color indexed="81"/>
            <rFont val="Tahoma"/>
            <family val="2"/>
          </rPr>
          <t>INPUT</t>
        </r>
      </text>
    </comment>
    <comment ref="C22" authorId="1" shapeId="0" xr:uid="{00000000-0006-0000-0000-000001000000}">
      <text>
        <r>
          <rPr>
            <b/>
            <sz val="12"/>
            <color indexed="81"/>
            <rFont val="Tahoma"/>
            <family val="2"/>
          </rPr>
          <t>=8henk.*8t/pv*5pv</t>
        </r>
      </text>
    </comment>
    <comment ref="B24" authorId="0" shapeId="0" xr:uid="{B10A0439-9357-48AE-AD1B-81FA8A625DFA}">
      <text>
        <r>
          <rPr>
            <b/>
            <sz val="12"/>
            <color indexed="81"/>
            <rFont val="Tahoma"/>
            <family val="2"/>
          </rPr>
          <t>OUTPUT</t>
        </r>
      </text>
    </comment>
    <comment ref="C24" authorId="1" shapeId="0" xr:uid="{00000000-0006-0000-0000-000002000000}">
      <text>
        <r>
          <rPr>
            <b/>
            <sz val="12"/>
            <color indexed="81"/>
            <rFont val="Tahoma"/>
            <family val="2"/>
          </rPr>
          <t>=(320t*60min/t)/5min</t>
        </r>
      </text>
    </comment>
    <comment ref="C30" authorId="1" shapeId="0" xr:uid="{00000000-0006-0000-0000-000003000000}">
      <text>
        <r>
          <rPr>
            <b/>
            <sz val="12"/>
            <color indexed="81"/>
            <rFont val="Tahoma"/>
            <family val="2"/>
          </rPr>
          <t>=8henk.*10t/pv*6pv</t>
        </r>
      </text>
    </comment>
    <comment ref="C32" authorId="1" shapeId="0" xr:uid="{00000000-0006-0000-0000-000004000000}">
      <text>
        <r>
          <rPr>
            <b/>
            <sz val="12"/>
            <color indexed="81"/>
            <rFont val="Tahoma"/>
            <family val="2"/>
          </rPr>
          <t>=(480t*60min/t)/5min</t>
        </r>
      </text>
    </comment>
    <comment ref="B35" authorId="0" shapeId="0" xr:uid="{00000000-0006-0000-0000-000005000000}">
      <text>
        <r>
          <rPr>
            <b/>
            <sz val="14"/>
            <color indexed="81"/>
            <rFont val="Tahoma"/>
            <family val="2"/>
          </rPr>
          <t>Jonoteorian huomioiden käyttö-
aste saattaa olla jopa liian suuri!</t>
        </r>
      </text>
    </comment>
    <comment ref="C35" authorId="1" shapeId="0" xr:uid="{00000000-0006-0000-0000-000006000000}">
      <text>
        <r>
          <rPr>
            <b/>
            <sz val="12"/>
            <color indexed="81"/>
            <rFont val="Tahoma"/>
            <family val="2"/>
          </rPr>
          <t>=5000/3840</t>
        </r>
      </text>
    </comment>
    <comment ref="C36" authorId="0" shapeId="0" xr:uid="{00000000-0006-0000-0000-000007000000}">
      <text>
        <r>
          <rPr>
            <b/>
            <sz val="12"/>
            <color indexed="81"/>
            <rFont val="Tahoma"/>
            <family val="2"/>
          </rPr>
          <t>=5000/5760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Mikko Tarkkala</author>
    <author>tarkkala</author>
  </authors>
  <commentList>
    <comment ref="C25" authorId="0" shapeId="0" xr:uid="{51AFBB23-5803-4364-BAA3-99E38A1042BA}">
      <text>
        <r>
          <rPr>
            <b/>
            <sz val="12"/>
            <color indexed="81"/>
            <rFont val="Tahoma"/>
            <family val="2"/>
          </rPr>
          <t>Näiden vaiheiden slack on 0,
eli rajoittavat kokonais-
tuotannon 8000:een.</t>
        </r>
      </text>
    </comment>
    <comment ref="C32" authorId="1" shapeId="0" xr:uid="{00000000-0006-0000-0200-000001000000}">
      <text>
        <r>
          <rPr>
            <b/>
            <sz val="14"/>
            <color indexed="81"/>
            <rFont val="Tahoma"/>
            <family val="2"/>
          </rPr>
          <t>=4500-4000</t>
        </r>
      </text>
    </comment>
    <comment ref="D32" authorId="0" shapeId="0" xr:uid="{691F9A62-F1BE-4CF6-B441-A241F4991938}">
      <text>
        <r>
          <rPr>
            <b/>
            <sz val="12"/>
            <color indexed="81"/>
            <rFont val="Tahoma"/>
            <family val="2"/>
          </rPr>
          <t>Kapasiteettia hankittava
lisää "kokonaisia" koneita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tarkkala</author>
    <author>Mikko Tarkkala</author>
  </authors>
  <commentList>
    <comment ref="D29" authorId="0" shapeId="0" xr:uid="{00000000-0006-0000-0300-000001000000}">
      <text>
        <r>
          <rPr>
            <b/>
            <sz val="14"/>
            <color indexed="81"/>
            <rFont val="Tahoma"/>
            <family val="2"/>
          </rPr>
          <t>=100-40</t>
        </r>
      </text>
    </comment>
    <comment ref="D34" authorId="1" shapeId="0" xr:uid="{27EB9D4B-897A-4A8B-8BD7-301C75323FD0}">
      <text>
        <r>
          <rPr>
            <b/>
            <sz val="12"/>
            <color indexed="81"/>
            <rFont val="Tahoma"/>
            <family val="2"/>
          </rPr>
          <t>Kokonaistuotantoa
rajoittava pullonkaula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10" authorId="0" shapeId="0" xr:uid="{00000000-0006-0000-0400-000001000000}">
      <text>
        <r>
          <rPr>
            <b/>
            <sz val="8"/>
            <color indexed="81"/>
            <rFont val="Tahoma"/>
            <family val="2"/>
          </rPr>
          <t>Kysymyksessä annetut kapasiteettirajoitteet</t>
        </r>
      </text>
    </comment>
    <comment ref="J11" authorId="0" shapeId="0" xr:uid="{00000000-0006-0000-0400-000002000000}">
      <text>
        <r>
          <rPr>
            <b/>
            <sz val="8"/>
            <color indexed="81"/>
            <rFont val="Tahoma"/>
            <family val="2"/>
          </rPr>
          <t>=SUMPRODUCT(C5:I5;$C$20:$I$20)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tarkkala</author>
    <author>Mikko Tarkkala</author>
  </authors>
  <commentList>
    <comment ref="C20" authorId="0" shapeId="0" xr:uid="{00000000-0006-0000-0500-000001000000}">
      <text>
        <r>
          <rPr>
            <b/>
            <sz val="12"/>
            <color indexed="81"/>
            <rFont val="Tahoma"/>
            <family val="2"/>
          </rPr>
          <t>=10000kpl*0,5t/kpl</t>
        </r>
      </text>
    </comment>
    <comment ref="C23" authorId="0" shapeId="0" xr:uid="{00000000-0006-0000-0500-000002000000}">
      <text>
        <r>
          <rPr>
            <b/>
            <sz val="12"/>
            <color indexed="81"/>
            <rFont val="Tahoma"/>
            <family val="2"/>
          </rPr>
          <t>=10000kpl/100kpl</t>
        </r>
      </text>
    </comment>
    <comment ref="C25" authorId="0" shapeId="0" xr:uid="{00000000-0006-0000-0500-000003000000}">
      <text>
        <r>
          <rPr>
            <b/>
            <sz val="12"/>
            <color indexed="81"/>
            <rFont val="Tahoma"/>
            <family val="2"/>
          </rPr>
          <t>=100erää*3t/erä</t>
        </r>
      </text>
    </comment>
    <comment ref="C27" authorId="0" shapeId="0" xr:uid="{00000000-0006-0000-0500-000004000000}">
      <text>
        <r>
          <rPr>
            <b/>
            <sz val="12"/>
            <color indexed="81"/>
            <rFont val="Tahoma"/>
            <family val="2"/>
          </rPr>
          <t>=5000t+300t</t>
        </r>
      </text>
    </comment>
    <comment ref="B35" authorId="0" shapeId="0" xr:uid="{00000000-0006-0000-0500-000005000000}">
      <text>
        <r>
          <rPr>
            <b/>
            <sz val="12"/>
            <color indexed="81"/>
            <rFont val="Tahoma"/>
            <family val="2"/>
          </rPr>
          <t>Kapasiteettivaran avulla yritys
varautuu kohtaamaan ennalta
arvaamattoman tulevaisuuden.
Eli vaihtelua hallitaan jättämällä
"löysää".</t>
        </r>
      </text>
    </comment>
    <comment ref="B39" authorId="0" shapeId="0" xr:uid="{00000000-0006-0000-0500-000006000000}">
      <text>
        <r>
          <rPr>
            <b/>
            <sz val="12"/>
            <color indexed="81"/>
            <rFont val="Tahoma"/>
            <family val="2"/>
          </rPr>
          <t>=6650t/1700t</t>
        </r>
      </text>
    </comment>
    <comment ref="B40" authorId="1" shapeId="0" xr:uid="{E6F3773D-A581-4069-A93C-688F13B2FAC0}">
      <text>
        <r>
          <rPr>
            <b/>
            <sz val="12"/>
            <color indexed="81"/>
            <rFont val="Tahoma"/>
            <family val="2"/>
          </rPr>
          <t>Pyöristys ylöspäin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Mikko Tarkkala</author>
  </authors>
  <commentList>
    <comment ref="G31" authorId="0" shapeId="0" xr:uid="{00000000-0006-0000-0700-000001000000}">
      <text>
        <r>
          <rPr>
            <sz val="16"/>
            <color indexed="81"/>
            <rFont val="Tahoma"/>
            <family val="2"/>
          </rPr>
          <t>Ei kyllä näytä kaikkein parhaimmalta idealta!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Mikko Tarkkala</author>
    <author>Administrator</author>
  </authors>
  <commentList>
    <comment ref="F13" authorId="0" shapeId="0" xr:uid="{D687027F-B6B4-4CFF-B80A-A3E9CCDD1AE5}">
      <text>
        <r>
          <rPr>
            <b/>
            <sz val="12"/>
            <color indexed="81"/>
            <rFont val="Tahoma"/>
            <family val="2"/>
          </rPr>
          <t>=(10min/60min)*$6</t>
        </r>
      </text>
    </comment>
    <comment ref="B16" authorId="1" shapeId="0" xr:uid="{00000000-0006-0000-0600-000001000000}">
      <text>
        <r>
          <rPr>
            <b/>
            <sz val="12"/>
            <color indexed="81"/>
            <rFont val="Tahoma"/>
            <family val="2"/>
          </rPr>
          <t>=40t*60min/t</t>
        </r>
      </text>
    </comment>
    <comment ref="H21" authorId="1" shapeId="0" xr:uid="{00000000-0006-0000-0600-000002000000}">
      <text>
        <r>
          <rPr>
            <b/>
            <sz val="12"/>
            <color indexed="81"/>
            <rFont val="Tahoma"/>
            <family val="2"/>
          </rPr>
          <t>Työasema X on prosessin
pullonkaula ja kapasiteettirajoite
(tarve 2600 min. &gt; tarjonta 2400 min.)</t>
        </r>
      </text>
    </comment>
    <comment ref="F23" authorId="1" shapeId="0" xr:uid="{00000000-0006-0000-0600-000003000000}">
      <text>
        <r>
          <rPr>
            <b/>
            <sz val="12"/>
            <color indexed="81"/>
            <rFont val="Tahoma"/>
            <family val="2"/>
          </rPr>
          <t>=90kpl*10min/kpl</t>
        </r>
      </text>
    </comment>
    <comment ref="G23" authorId="1" shapeId="0" xr:uid="{00000000-0006-0000-0600-000004000000}">
      <text>
        <r>
          <rPr>
            <b/>
            <sz val="12"/>
            <color indexed="81"/>
            <rFont val="Tahoma"/>
            <family val="2"/>
          </rPr>
          <t>=85kpl*14min/kpl</t>
        </r>
      </text>
    </comment>
    <comment ref="F31" authorId="1" shapeId="0" xr:uid="{00000000-0006-0000-0600-000005000000}">
      <text>
        <r>
          <rPr>
            <b/>
            <sz val="12"/>
            <color indexed="81"/>
            <rFont val="Tahoma"/>
            <family val="2"/>
          </rPr>
          <t>Pystytään kapasiteettirajoitteesta
johtuen tuottamaan vain 70 A:ta
(=700 min / 10 min per kpl)</t>
        </r>
      </text>
    </comment>
    <comment ref="D34" authorId="1" shapeId="0" xr:uid="{00000000-0006-0000-0600-000006000000}">
      <text>
        <r>
          <rPr>
            <b/>
            <sz val="12"/>
            <color indexed="81"/>
            <rFont val="Tahoma"/>
            <family val="2"/>
          </rPr>
          <t>=2400min-(85kpl*14min/kpl)</t>
        </r>
      </text>
    </comment>
    <comment ref="F34" authorId="1" shapeId="0" xr:uid="{00000000-0006-0000-0600-000007000000}">
      <text>
        <r>
          <rPr>
            <b/>
            <sz val="12"/>
            <color indexed="81"/>
            <rFont val="Tahoma"/>
            <family val="2"/>
          </rPr>
          <t>=1210min-(70kpl*10min/kpl)</t>
        </r>
      </text>
    </comment>
    <comment ref="C37" authorId="1" shapeId="0" xr:uid="{00000000-0006-0000-0600-000008000000}">
      <text>
        <r>
          <rPr>
            <b/>
            <sz val="12"/>
            <color indexed="81"/>
            <rFont val="Tahoma"/>
            <family val="2"/>
          </rPr>
          <t>=85kpl*$65/kpl</t>
        </r>
      </text>
    </comment>
    <comment ref="C38" authorId="1" shapeId="0" xr:uid="{00000000-0006-0000-0600-000009000000}">
      <text>
        <r>
          <rPr>
            <b/>
            <sz val="12"/>
            <color indexed="81"/>
            <rFont val="Tahoma"/>
            <family val="2"/>
          </rPr>
          <t>=85kpl*$10/kpl</t>
        </r>
      </text>
    </comment>
    <comment ref="B39" authorId="1" shapeId="0" xr:uid="{00000000-0006-0000-0600-00000A000000}">
      <text>
        <r>
          <rPr>
            <b/>
            <sz val="12"/>
            <color indexed="81"/>
            <rFont val="Tahoma"/>
            <family val="2"/>
          </rPr>
          <t>=3henk.*40t*$6/t</t>
        </r>
      </text>
    </comment>
    <comment ref="F53" authorId="1" shapeId="0" xr:uid="{00000000-0006-0000-0600-00000B000000}">
      <text>
        <r>
          <rPr>
            <b/>
            <sz val="12"/>
            <color indexed="81"/>
            <rFont val="Tahoma"/>
            <family val="2"/>
          </rPr>
          <t>Pystytään kapasiteettirajoitteesta
johtuen tuottamaan vain 75 B:ta
(=1500 min / 20 min per kpl)</t>
        </r>
      </text>
    </comment>
    <comment ref="D56" authorId="1" shapeId="0" xr:uid="{00000000-0006-0000-0600-00000C000000}">
      <text>
        <r>
          <rPr>
            <b/>
            <sz val="12"/>
            <color indexed="81"/>
            <rFont val="Tahoma"/>
            <family val="2"/>
          </rPr>
          <t>=2400min-(90kpl*10min/kpl)</t>
        </r>
      </text>
    </comment>
    <comment ref="F56" authorId="1" shapeId="0" xr:uid="{00000000-0006-0000-0600-00000D000000}">
      <text>
        <r>
          <rPr>
            <b/>
            <sz val="12"/>
            <color indexed="81"/>
            <rFont val="Tahoma"/>
            <family val="2"/>
          </rPr>
          <t>=1500min-(75kpl*14min/kpl)</t>
        </r>
      </text>
    </comment>
    <comment ref="C59" authorId="1" shapeId="0" xr:uid="{00000000-0006-0000-0600-00000E000000}">
      <text>
        <r>
          <rPr>
            <b/>
            <sz val="12"/>
            <color indexed="81"/>
            <rFont val="Tahoma"/>
            <family val="2"/>
          </rPr>
          <t>=75kpl*$65/kpl</t>
        </r>
      </text>
    </comment>
    <comment ref="C60" authorId="1" shapeId="0" xr:uid="{00000000-0006-0000-0600-00000F000000}">
      <text>
        <r>
          <rPr>
            <b/>
            <sz val="12"/>
            <color indexed="81"/>
            <rFont val="Tahoma"/>
            <family val="2"/>
          </rPr>
          <t>=75kpl*$10/kpl</t>
        </r>
      </text>
    </comment>
    <comment ref="B61" authorId="1" shapeId="0" xr:uid="{00000000-0006-0000-0600-000010000000}">
      <text>
        <r>
          <rPr>
            <b/>
            <sz val="12"/>
            <color indexed="81"/>
            <rFont val="Tahoma"/>
            <family val="2"/>
          </rPr>
          <t>=3henk*40t*$6/t</t>
        </r>
      </text>
    </comment>
    <comment ref="B63" authorId="1" shapeId="0" xr:uid="{00000000-0006-0000-0600-000011000000}">
      <text>
        <r>
          <rPr>
            <b/>
            <sz val="12"/>
            <color indexed="81"/>
            <rFont val="Tahoma"/>
            <family val="2"/>
          </rPr>
          <t>11,4 % tuoton lisäys!</t>
        </r>
      </text>
    </comment>
  </commentList>
</comments>
</file>

<file path=xl/sharedStrings.xml><?xml version="1.0" encoding="utf-8"?>
<sst xmlns="http://schemas.openxmlformats.org/spreadsheetml/2006/main" count="328" uniqueCount="182">
  <si>
    <t>Tarjonta (normal)</t>
  </si>
  <si>
    <t>Puhelin</t>
  </si>
  <si>
    <t>Keräily</t>
  </si>
  <si>
    <t>Henkilöitä (kpl)</t>
  </si>
  <si>
    <t>Työtunteja päivässä per henkilö (t)</t>
  </si>
  <si>
    <t>Työpäiviä viikossa per henkilö</t>
  </si>
  <si>
    <t>Työpäiviä viikossa per henkilö - sesonki</t>
  </si>
  <si>
    <t>Tehtävän kesto (min)</t>
  </si>
  <si>
    <t>Työtunteja per viikko (total)</t>
  </si>
  <si>
    <t>Tarjonta (sesonki)</t>
  </si>
  <si>
    <t>Käyttöaste</t>
  </si>
  <si>
    <t>Kysyntäennuste kpl</t>
  </si>
  <si>
    <t>Valmistuserän koko</t>
  </si>
  <si>
    <t>Valmistuseriä per vuosi</t>
  </si>
  <si>
    <t>Asetusaika (t) per erä</t>
  </si>
  <si>
    <t>Asetusaika (t) per vuosi</t>
  </si>
  <si>
    <t>Ajantarve (t) per tuote</t>
  </si>
  <si>
    <t>Ajantarve yhteensä</t>
  </si>
  <si>
    <t>Työpäiviä vuodessa</t>
  </si>
  <si>
    <t>Tunteja per päivä</t>
  </si>
  <si>
    <t>Työtunteja yhteensä</t>
  </si>
  <si>
    <t>"Kapasiteettivara"</t>
  </si>
  <si>
    <t>Ajantarjonta per kone</t>
  </si>
  <si>
    <t>Koneet</t>
  </si>
  <si>
    <t>Konetarve yhteensä kpl</t>
  </si>
  <si>
    <t>Koneita tällä hetkellä</t>
  </si>
  <si>
    <t>Lisätarve</t>
  </si>
  <si>
    <t>Vuosi</t>
  </si>
  <si>
    <t>Neljännes</t>
  </si>
  <si>
    <t>Myynti/sf</t>
  </si>
  <si>
    <t>Lisämyynti</t>
  </si>
  <si>
    <t>Lisäkate</t>
  </si>
  <si>
    <t>Lisävuokra</t>
  </si>
  <si>
    <t>Lisäpalkat</t>
  </si>
  <si>
    <t>I</t>
  </si>
  <si>
    <t>II</t>
  </si>
  <si>
    <t>III</t>
  </si>
  <si>
    <t>IV</t>
  </si>
  <si>
    <t>Prosessin vaihe</t>
  </si>
  <si>
    <t>Vaiheen kokonaiskapasiteetti (transaktiot per tunti)</t>
  </si>
  <si>
    <t>Yritys 1</t>
  </si>
  <si>
    <t>Yritys 2</t>
  </si>
  <si>
    <t>Yritys 3</t>
  </si>
  <si>
    <t>Kapasiteetti</t>
  </si>
  <si>
    <t>Pullonkaula</t>
  </si>
  <si>
    <t>Tarve</t>
  </si>
  <si>
    <t>Puute</t>
  </si>
  <si>
    <t>1 kpl</t>
  </si>
  <si>
    <t>Kapasiteettitavoite</t>
  </si>
  <si>
    <t>2 kpl</t>
  </si>
  <si>
    <t>Vaihe</t>
  </si>
  <si>
    <t>A</t>
  </si>
  <si>
    <t>B</t>
  </si>
  <si>
    <t>C</t>
  </si>
  <si>
    <t>D</t>
  </si>
  <si>
    <t>E</t>
  </si>
  <si>
    <t>F</t>
  </si>
  <si>
    <t>G</t>
  </si>
  <si>
    <t>Yritys 4</t>
  </si>
  <si>
    <t>Käyttö</t>
  </si>
  <si>
    <t>Slack</t>
  </si>
  <si>
    <t>ääretön</t>
  </si>
  <si>
    <t>Touring</t>
  </si>
  <si>
    <t>Mountain</t>
  </si>
  <si>
    <t>Asetusaika (t)</t>
  </si>
  <si>
    <t>Eräkoko kpl</t>
  </si>
  <si>
    <t>Kysyntäennuste (kpl/v)</t>
  </si>
  <si>
    <t>Tuotedata</t>
  </si>
  <si>
    <t>Yritysdata</t>
  </si>
  <si>
    <t>Työaika</t>
  </si>
  <si>
    <t>Konemäärä (kpl)</t>
  </si>
  <si>
    <t>50 vk, 5 vrk/vk, 8 t/vrk</t>
  </si>
  <si>
    <t>1-I</t>
  </si>
  <si>
    <t>1-II</t>
  </si>
  <si>
    <t>1-III</t>
  </si>
  <si>
    <t>1-IV</t>
  </si>
  <si>
    <t>2-I</t>
  </si>
  <si>
    <t>2-II</t>
  </si>
  <si>
    <t>2-III</t>
  </si>
  <si>
    <t>2-IV</t>
  </si>
  <si>
    <t>3-I</t>
  </si>
  <si>
    <t>3-II</t>
  </si>
  <si>
    <t>3-III</t>
  </si>
  <si>
    <t>3-IV</t>
  </si>
  <si>
    <t>Jakso</t>
  </si>
  <si>
    <t>(kauppiaan arvio)</t>
  </si>
  <si>
    <t>Laajennuksen</t>
  </si>
  <si>
    <t>tuotto</t>
  </si>
  <si>
    <t>kumulat.tuotto</t>
  </si>
  <si>
    <t>Puheluita viikossa</t>
  </si>
  <si>
    <t>Kapasiteetin käyttöaste</t>
  </si>
  <si>
    <t>Puheluita per tunti</t>
  </si>
  <si>
    <t>Puheluita per tunti      per henkilö</t>
  </si>
  <si>
    <t>Odotus-     aika minuuteissa</t>
  </si>
  <si>
    <t>Kapasiteetti ja pullonkaula</t>
  </si>
  <si>
    <t>Investointi pullonkaulaan</t>
  </si>
  <si>
    <t>Kapasiteetti (litraa/t)</t>
  </si>
  <si>
    <t>Investointitarve 9000 kapasiteettiin</t>
  </si>
  <si>
    <t>Investointitarve 15000 kapasiteettiin uudella jakosuhteella</t>
  </si>
  <si>
    <t>3a</t>
  </si>
  <si>
    <t>3b</t>
  </si>
  <si>
    <t>Kysyntä</t>
  </si>
  <si>
    <t>Tilauksia / toimituksia</t>
  </si>
  <si>
    <t>(1000*myynti/sf)</t>
  </si>
  <si>
    <t>Käyttöaste - Peak</t>
  </si>
  <si>
    <t>Käyttöaste - Effective</t>
  </si>
  <si>
    <t>Perustiedot</t>
  </si>
  <si>
    <t>Kapasiteettivara</t>
  </si>
  <si>
    <t>Tarjonta</t>
  </si>
  <si>
    <t>3a ja 3b</t>
  </si>
  <si>
    <t>Koneita tarvitaan</t>
  </si>
  <si>
    <t>Yksittäisen koneen kapasiteetti</t>
  </si>
  <si>
    <t>Koneiden lukumäärä per vaihe</t>
  </si>
  <si>
    <t>Lisäkoneita</t>
  </si>
  <si>
    <t>Lisämenot</t>
  </si>
  <si>
    <t>Lisätulot</t>
  </si>
  <si>
    <t>(30% lisämyynnistä)</t>
  </si>
  <si>
    <t>Työtunteja päivässä per henkilö - sesonki (t)</t>
  </si>
  <si>
    <t>Tuote A</t>
  </si>
  <si>
    <t>Tuote B</t>
  </si>
  <si>
    <t>Kysyntäennuste (kpl/vk)</t>
  </si>
  <si>
    <t>Myyntihinta</t>
  </si>
  <si>
    <t>Myyntihinta ($/kpl)</t>
  </si>
  <si>
    <t>Raaka-aineet ($/kpl)</t>
  </si>
  <si>
    <t>Työstöajat</t>
  </si>
  <si>
    <t>Työasema X</t>
  </si>
  <si>
    <t>Työasema Y</t>
  </si>
  <si>
    <t>Työasema W</t>
  </si>
  <si>
    <t>Työasema X (min/kpl)</t>
  </si>
  <si>
    <t>Työasema Y (min/kpl)</t>
  </si>
  <si>
    <t>Työasema W (min/kpl)</t>
  </si>
  <si>
    <t>Työasemakustannukset ($/t)</t>
  </si>
  <si>
    <t>Yleiskustannukset ($/vk)</t>
  </si>
  <si>
    <t>Total</t>
  </si>
  <si>
    <t>Työaika (min/vk)</t>
  </si>
  <si>
    <t>Myyntikate</t>
  </si>
  <si>
    <t>Myyntikate per tuote</t>
  </si>
  <si>
    <t>Työstöaikatarpeet</t>
  </si>
  <si>
    <t>85 B</t>
  </si>
  <si>
    <t>Minuutti-                            tarjonta</t>
  </si>
  <si>
    <t>70 A</t>
  </si>
  <si>
    <t>Myynti</t>
  </si>
  <si>
    <t>Tulos</t>
  </si>
  <si>
    <t>- Raaka-aineet</t>
  </si>
  <si>
    <t xml:space="preserve"> - Työasema X - palkka</t>
  </si>
  <si>
    <t xml:space="preserve"> - Raaka-aineet</t>
  </si>
  <si>
    <t xml:space="preserve"> - Työasema W - palkka</t>
  </si>
  <si>
    <t>- Palkat</t>
  </si>
  <si>
    <t>- Yleiskustannukset</t>
  </si>
  <si>
    <t>A) Myyntikatepohjainen tuotevalikoima</t>
  </si>
  <si>
    <t>Työstöaika pullonkaulassa</t>
  </si>
  <si>
    <t>10 min</t>
  </si>
  <si>
    <t>20 min</t>
  </si>
  <si>
    <t>Myyntikate per minuutti</t>
  </si>
  <si>
    <t>B) TOC-pohjainen tuotevalikoima</t>
  </si>
  <si>
    <t>90 A</t>
  </si>
  <si>
    <t>75 B</t>
  </si>
  <si>
    <t>Minuutteja jäljellä kun ensin tuotetaan</t>
  </si>
  <si>
    <t>Minuutteja jäljellä kun seuraavaksi tuotetaan</t>
  </si>
  <si>
    <t>(Tuotetaan ensin mahdollisimman paljon suurempikatteista tuotetta B)</t>
  </si>
  <si>
    <t>(Tuotetaan ensin mahdollisimman paljon "parempi kate per pullonkaularesurssinkäyttö" tuotetta A)</t>
  </si>
  <si>
    <t xml:space="preserve"> - Työasema Y - palkka</t>
  </si>
  <si>
    <t>Rajoitteet</t>
  </si>
  <si>
    <t>RHS</t>
  </si>
  <si>
    <t>&lt;=</t>
  </si>
  <si>
    <t>B ja C</t>
  </si>
  <si>
    <t>=</t>
  </si>
  <si>
    <t>Prosessi</t>
  </si>
  <si>
    <t>A =&gt; B</t>
  </si>
  <si>
    <t>Tuotanto</t>
  </si>
  <si>
    <t>Määrät</t>
  </si>
  <si>
    <t>E ja F</t>
  </si>
  <si>
    <t>BC =&gt; D</t>
  </si>
  <si>
    <t>D =&gt; E</t>
  </si>
  <si>
    <t>EF =&gt; G</t>
  </si>
  <si>
    <t>Suht.</t>
  </si>
  <si>
    <t>Käsittelyaika per kpl (t)</t>
  </si>
  <si>
    <t>Käsittelyaika (t) per vuosi</t>
  </si>
  <si>
    <t>Käsittelyaika (t) per kpl</t>
  </si>
  <si>
    <t>(1000*(110/4))</t>
  </si>
  <si>
    <t>(Peak) Kapasiteetti</t>
  </si>
  <si>
    <t>(Effective) Kapasiteetti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</si>
</sst>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
    <numFmt numFmtId="166" formatCode="#,##0_ ;[Red]\-#,##0\ "/>
    <numFmt numFmtId="167" formatCode="0.000"/>
  </numFmts>
  <fonts count="34" x14ac:knownFonts="1">
    <font>
      <sz val="10"/>
      <name val="Arial"/>
    </font>
    <font>
      <sz val="10"/>
      <name val="Arial"/>
      <family val="2"/>
    </font>
    <font>
      <sz val="8"/>
      <name val="Arial"/>
      <family val="2"/>
    </font>
    <font>
      <b/>
      <sz val="22"/>
      <name val="Arial"/>
      <family val="2"/>
    </font>
    <font>
      <sz val="22"/>
      <name val="Arial"/>
      <family val="2"/>
    </font>
    <font>
      <sz val="22"/>
      <color indexed="9"/>
      <name val="Arial"/>
      <family val="2"/>
    </font>
    <font>
      <i/>
      <sz val="22"/>
      <name val="Arial"/>
      <family val="2"/>
    </font>
    <font>
      <sz val="14"/>
      <name val="Arial"/>
      <family val="2"/>
    </font>
    <font>
      <sz val="22"/>
      <color indexed="21"/>
      <name val="Arial"/>
      <family val="2"/>
    </font>
    <font>
      <b/>
      <sz val="14"/>
      <name val="Arial"/>
      <family val="2"/>
    </font>
    <font>
      <b/>
      <sz val="12"/>
      <color indexed="81"/>
      <name val="Tahoma"/>
      <family val="2"/>
    </font>
    <font>
      <sz val="16"/>
      <name val="Arial"/>
      <family val="2"/>
    </font>
    <font>
      <b/>
      <sz val="14"/>
      <color indexed="9"/>
      <name val="Arial"/>
      <family val="2"/>
    </font>
    <font>
      <b/>
      <sz val="20"/>
      <name val="Arial"/>
      <family val="2"/>
    </font>
    <font>
      <b/>
      <sz val="22"/>
      <color indexed="9"/>
      <name val="Arial"/>
      <family val="2"/>
    </font>
    <font>
      <sz val="20"/>
      <name val="Arial"/>
      <family val="2"/>
    </font>
    <font>
      <sz val="36"/>
      <color indexed="9"/>
      <name val="Arial"/>
      <family val="2"/>
    </font>
    <font>
      <sz val="16"/>
      <color indexed="81"/>
      <name val="Tahoma"/>
      <family val="2"/>
    </font>
    <font>
      <b/>
      <sz val="14"/>
      <color indexed="81"/>
      <name val="Tahoma"/>
      <family val="2"/>
    </font>
    <font>
      <b/>
      <sz val="16"/>
      <name val="Arial"/>
      <family val="2"/>
    </font>
    <font>
      <strike/>
      <sz val="22"/>
      <color indexed="10"/>
      <name val="Arial"/>
      <family val="2"/>
    </font>
    <font>
      <b/>
      <i/>
      <sz val="22"/>
      <name val="Arial"/>
      <family val="2"/>
    </font>
    <font>
      <sz val="18"/>
      <name val="Arial"/>
      <family val="2"/>
    </font>
    <font>
      <b/>
      <i/>
      <sz val="18"/>
      <name val="Arial"/>
      <family val="2"/>
    </font>
    <font>
      <b/>
      <sz val="18"/>
      <name val="Arial"/>
      <family val="2"/>
    </font>
    <font>
      <sz val="18"/>
      <color indexed="9"/>
      <name val="Arial"/>
      <family val="2"/>
    </font>
    <font>
      <i/>
      <sz val="18"/>
      <color indexed="10"/>
      <name val="Arial"/>
      <family val="2"/>
    </font>
    <font>
      <i/>
      <sz val="18"/>
      <name val="Arial"/>
      <family val="2"/>
    </font>
    <font>
      <sz val="14"/>
      <name val="Arial"/>
      <family val="2"/>
    </font>
    <font>
      <b/>
      <sz val="14"/>
      <name val="Arial"/>
      <family val="2"/>
    </font>
    <font>
      <i/>
      <sz val="14"/>
      <name val="Arial"/>
      <family val="2"/>
    </font>
    <font>
      <sz val="10"/>
      <color indexed="12"/>
      <name val="Arial"/>
      <family val="2"/>
    </font>
    <font>
      <b/>
      <sz val="8"/>
      <color indexed="81"/>
      <name val="Tahoma"/>
      <family val="2"/>
    </font>
    <font>
      <i/>
      <sz val="22"/>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42"/>
        <bgColor indexed="64"/>
      </patternFill>
    </fill>
    <fill>
      <patternFill patternType="solid">
        <fgColor indexed="17"/>
        <bgColor indexed="64"/>
      </patternFill>
    </fill>
    <fill>
      <patternFill patternType="solid">
        <fgColor indexed="45"/>
        <bgColor indexed="64"/>
      </patternFill>
    </fill>
    <fill>
      <patternFill patternType="solid">
        <fgColor indexed="8"/>
        <bgColor indexed="64"/>
      </patternFill>
    </fill>
    <fill>
      <patternFill patternType="solid">
        <fgColor indexed="15"/>
        <bgColor indexed="64"/>
      </patternFill>
    </fill>
    <fill>
      <patternFill patternType="solid">
        <fgColor indexed="13"/>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3">
    <xf numFmtId="0" fontId="0" fillId="0" borderId="0"/>
    <xf numFmtId="0" fontId="31" fillId="0" borderId="0" applyNumberFormat="0" applyFill="0" applyBorder="0" applyAlignment="0">
      <protection locked="0"/>
    </xf>
    <xf numFmtId="9" fontId="1" fillId="0" borderId="0" applyFont="0" applyFill="0" applyBorder="0" applyAlignment="0" applyProtection="0"/>
  </cellStyleXfs>
  <cellXfs count="285">
    <xf numFmtId="0" fontId="0" fillId="0" borderId="0" xfId="0"/>
    <xf numFmtId="0" fontId="3" fillId="2" borderId="1" xfId="0" applyFont="1" applyFill="1" applyBorder="1"/>
    <xf numFmtId="0" fontId="4" fillId="2" borderId="2" xfId="0" applyFont="1" applyFill="1" applyBorder="1" applyAlignment="1">
      <alignment horizontal="center"/>
    </xf>
    <xf numFmtId="0" fontId="4" fillId="2" borderId="0" xfId="0" applyFont="1" applyFill="1"/>
    <xf numFmtId="0" fontId="4" fillId="2" borderId="3" xfId="0" applyFont="1" applyFill="1" applyBorder="1"/>
    <xf numFmtId="0" fontId="4" fillId="2" borderId="4" xfId="0" applyFont="1" applyFill="1" applyBorder="1"/>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0" xfId="0" applyFont="1" applyFill="1" applyBorder="1"/>
    <xf numFmtId="0" fontId="4" fillId="2" borderId="0" xfId="0" applyFont="1" applyFill="1" applyBorder="1" applyAlignment="1">
      <alignment horizontal="center"/>
    </xf>
    <xf numFmtId="0" fontId="4" fillId="2" borderId="7" xfId="0" applyFont="1" applyFill="1" applyBorder="1"/>
    <xf numFmtId="0" fontId="3" fillId="2" borderId="3" xfId="0" applyFont="1" applyFill="1" applyBorder="1"/>
    <xf numFmtId="0" fontId="4" fillId="2" borderId="3" xfId="0" applyFont="1" applyFill="1" applyBorder="1" applyAlignment="1">
      <alignment horizontal="center"/>
    </xf>
    <xf numFmtId="0" fontId="4" fillId="2" borderId="0" xfId="0" applyFont="1" applyFill="1" applyAlignment="1">
      <alignment horizontal="center"/>
    </xf>
    <xf numFmtId="0" fontId="4" fillId="3" borderId="8" xfId="0" applyFont="1" applyFill="1" applyBorder="1"/>
    <xf numFmtId="0" fontId="4" fillId="3" borderId="9" xfId="0" applyFont="1" applyFill="1" applyBorder="1" applyAlignment="1">
      <alignment horizontal="center"/>
    </xf>
    <xf numFmtId="0" fontId="4" fillId="2" borderId="10" xfId="0" applyFont="1" applyFill="1" applyBorder="1"/>
    <xf numFmtId="0" fontId="4" fillId="2" borderId="11" xfId="0" applyFont="1" applyFill="1" applyBorder="1" applyAlignment="1">
      <alignment horizontal="center"/>
    </xf>
    <xf numFmtId="0" fontId="5" fillId="4" borderId="12" xfId="0" applyFont="1" applyFill="1" applyBorder="1"/>
    <xf numFmtId="1" fontId="5" fillId="2" borderId="0" xfId="0" applyNumberFormat="1" applyFont="1" applyFill="1" applyBorder="1" applyAlignment="1">
      <alignment horizontal="center"/>
    </xf>
    <xf numFmtId="0" fontId="6" fillId="2" borderId="5" xfId="0" applyFont="1" applyFill="1" applyBorder="1" applyAlignment="1">
      <alignment horizontal="center"/>
    </xf>
    <xf numFmtId="1" fontId="4" fillId="2" borderId="5" xfId="0" applyNumberFormat="1" applyFont="1" applyFill="1" applyBorder="1" applyAlignment="1">
      <alignment horizontal="center"/>
    </xf>
    <xf numFmtId="0" fontId="4" fillId="2" borderId="13" xfId="0" applyFont="1" applyFill="1" applyBorder="1"/>
    <xf numFmtId="0" fontId="4" fillId="3" borderId="12" xfId="0" applyFont="1" applyFill="1" applyBorder="1"/>
    <xf numFmtId="0" fontId="4" fillId="3" borderId="6" xfId="0" applyFont="1" applyFill="1" applyBorder="1" applyAlignment="1">
      <alignment horizontal="center"/>
    </xf>
    <xf numFmtId="1" fontId="4" fillId="3" borderId="6" xfId="0" applyNumberFormat="1" applyFont="1" applyFill="1" applyBorder="1" applyAlignment="1">
      <alignment horizontal="center"/>
    </xf>
    <xf numFmtId="0" fontId="4" fillId="2" borderId="5" xfId="0" applyFont="1" applyFill="1" applyBorder="1"/>
    <xf numFmtId="1" fontId="4" fillId="2" borderId="11" xfId="0" applyNumberFormat="1" applyFont="1" applyFill="1" applyBorder="1" applyAlignment="1">
      <alignment horizontal="center"/>
    </xf>
    <xf numFmtId="0" fontId="0" fillId="2" borderId="0" xfId="0" applyFill="1"/>
    <xf numFmtId="0" fontId="5" fillId="4" borderId="6" xfId="0" applyFont="1" applyFill="1" applyBorder="1" applyAlignment="1">
      <alignment horizontal="center"/>
    </xf>
    <xf numFmtId="0" fontId="6" fillId="2" borderId="0" xfId="0" applyFont="1" applyFill="1" applyAlignment="1">
      <alignment horizontal="center"/>
    </xf>
    <xf numFmtId="9" fontId="6" fillId="2" borderId="0" xfId="0" applyNumberFormat="1" applyFont="1" applyFill="1" applyAlignment="1">
      <alignment horizontal="center"/>
    </xf>
    <xf numFmtId="164" fontId="4" fillId="2" borderId="2" xfId="0" applyNumberFormat="1" applyFont="1" applyFill="1" applyBorder="1" applyAlignment="1">
      <alignment horizontal="center"/>
    </xf>
    <xf numFmtId="1" fontId="5" fillId="5" borderId="6" xfId="0" applyNumberFormat="1" applyFont="1" applyFill="1" applyBorder="1" applyAlignment="1">
      <alignment horizontal="center"/>
    </xf>
    <xf numFmtId="0" fontId="4" fillId="2" borderId="14"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3" borderId="3" xfId="0" applyFont="1" applyFill="1" applyBorder="1" applyAlignment="1">
      <alignment horizontal="center"/>
    </xf>
    <xf numFmtId="1" fontId="4" fillId="2" borderId="2" xfId="0" applyNumberFormat="1" applyFont="1" applyFill="1" applyBorder="1" applyAlignment="1">
      <alignment horizontal="center"/>
    </xf>
    <xf numFmtId="0" fontId="4" fillId="3" borderId="4" xfId="0" applyFont="1" applyFill="1" applyBorder="1" applyAlignment="1">
      <alignment horizontal="center"/>
    </xf>
    <xf numFmtId="0" fontId="4" fillId="3" borderId="12" xfId="0" applyFont="1" applyFill="1" applyBorder="1" applyAlignment="1">
      <alignment horizontal="center"/>
    </xf>
    <xf numFmtId="1" fontId="4" fillId="2" borderId="6" xfId="0" applyNumberFormat="1" applyFont="1" applyFill="1" applyBorder="1" applyAlignment="1">
      <alignment horizontal="center"/>
    </xf>
    <xf numFmtId="1" fontId="8" fillId="2" borderId="5" xfId="0" applyNumberFormat="1" applyFont="1" applyFill="1" applyBorder="1" applyAlignment="1">
      <alignment horizontal="center"/>
    </xf>
    <xf numFmtId="1" fontId="8" fillId="2" borderId="2" xfId="0" applyNumberFormat="1" applyFont="1" applyFill="1" applyBorder="1" applyAlignment="1">
      <alignment horizontal="center"/>
    </xf>
    <xf numFmtId="1" fontId="8" fillId="2" borderId="6" xfId="0" applyNumberFormat="1" applyFont="1" applyFill="1" applyBorder="1" applyAlignment="1">
      <alignment horizontal="center"/>
    </xf>
    <xf numFmtId="164" fontId="4" fillId="2" borderId="5" xfId="0" applyNumberFormat="1" applyFont="1" applyFill="1" applyBorder="1" applyAlignment="1">
      <alignment horizontal="center"/>
    </xf>
    <xf numFmtId="164" fontId="4" fillId="2" borderId="6" xfId="0" applyNumberFormat="1" applyFont="1" applyFill="1" applyBorder="1" applyAlignment="1">
      <alignment horizontal="center"/>
    </xf>
    <xf numFmtId="0" fontId="0" fillId="2" borderId="7" xfId="0" applyFill="1" applyBorder="1"/>
    <xf numFmtId="0" fontId="7" fillId="2" borderId="0" xfId="0" applyFont="1" applyFill="1"/>
    <xf numFmtId="0" fontId="7" fillId="2" borderId="0" xfId="0" applyFont="1" applyFill="1" applyAlignment="1">
      <alignment horizontal="center"/>
    </xf>
    <xf numFmtId="0" fontId="7" fillId="2" borderId="7" xfId="0" applyFont="1" applyFill="1" applyBorder="1" applyAlignment="1">
      <alignment horizontal="center"/>
    </xf>
    <xf numFmtId="1" fontId="5" fillId="5" borderId="14" xfId="0" applyNumberFormat="1" applyFont="1" applyFill="1" applyBorder="1" applyAlignment="1">
      <alignment horizontal="center"/>
    </xf>
    <xf numFmtId="1" fontId="5" fillId="5" borderId="15" xfId="0" applyNumberFormat="1" applyFont="1" applyFill="1" applyBorder="1" applyAlignment="1">
      <alignment horizontal="center"/>
    </xf>
    <xf numFmtId="1" fontId="5" fillId="5" borderId="2" xfId="0" applyNumberFormat="1" applyFont="1" applyFill="1" applyBorder="1" applyAlignment="1">
      <alignment horizontal="center"/>
    </xf>
    <xf numFmtId="1" fontId="5" fillId="5" borderId="5" xfId="0" applyNumberFormat="1" applyFont="1" applyFill="1" applyBorder="1" applyAlignment="1">
      <alignment horizontal="center"/>
    </xf>
    <xf numFmtId="1" fontId="6" fillId="2" borderId="5" xfId="0" applyNumberFormat="1" applyFont="1" applyFill="1" applyBorder="1" applyAlignment="1">
      <alignment horizontal="center"/>
    </xf>
    <xf numFmtId="1" fontId="14" fillId="4" borderId="8" xfId="0" applyNumberFormat="1" applyFont="1" applyFill="1" applyBorder="1" applyAlignment="1">
      <alignment horizontal="center"/>
    </xf>
    <xf numFmtId="1" fontId="14" fillId="4" borderId="9" xfId="0" applyNumberFormat="1" applyFont="1" applyFill="1" applyBorder="1" applyAlignment="1">
      <alignment horizontal="center"/>
    </xf>
    <xf numFmtId="0" fontId="4" fillId="3" borderId="3" xfId="0" applyFont="1" applyFill="1" applyBorder="1"/>
    <xf numFmtId="0" fontId="4" fillId="3" borderId="4" xfId="0" applyFont="1" applyFill="1" applyBorder="1"/>
    <xf numFmtId="0" fontId="4" fillId="3" borderId="2" xfId="0" applyFont="1" applyFill="1" applyBorder="1"/>
    <xf numFmtId="0" fontId="4" fillId="3" borderId="5" xfId="0" applyFont="1" applyFill="1" applyBorder="1"/>
    <xf numFmtId="0" fontId="4" fillId="3" borderId="6" xfId="0" applyFont="1" applyFill="1" applyBorder="1"/>
    <xf numFmtId="0" fontId="14" fillId="4" borderId="12" xfId="0" applyFont="1" applyFill="1" applyBorder="1"/>
    <xf numFmtId="0" fontId="9" fillId="3" borderId="3" xfId="0" applyFont="1" applyFill="1" applyBorder="1" applyAlignment="1">
      <alignment horizontal="center" vertical="top" wrapText="1"/>
    </xf>
    <xf numFmtId="0" fontId="9" fillId="3" borderId="12" xfId="0" applyFont="1" applyFill="1" applyBorder="1" applyAlignment="1">
      <alignment horizontal="center" vertical="top" wrapText="1"/>
    </xf>
    <xf numFmtId="0" fontId="13" fillId="3" borderId="14" xfId="0" applyFont="1" applyFill="1" applyBorder="1" applyAlignment="1">
      <alignment horizontal="center"/>
    </xf>
    <xf numFmtId="0" fontId="13" fillId="3" borderId="16" xfId="0" applyFont="1" applyFill="1" applyBorder="1" applyAlignment="1">
      <alignment horizontal="center"/>
    </xf>
    <xf numFmtId="0" fontId="13" fillId="2" borderId="17" xfId="0" applyFont="1" applyFill="1" applyBorder="1" applyAlignment="1">
      <alignment horizontal="center"/>
    </xf>
    <xf numFmtId="0" fontId="13" fillId="2" borderId="18" xfId="0" applyFont="1" applyFill="1" applyBorder="1" applyAlignment="1">
      <alignment horizontal="center"/>
    </xf>
    <xf numFmtId="0" fontId="15" fillId="3" borderId="4" xfId="0" applyFont="1" applyFill="1" applyBorder="1" applyAlignment="1">
      <alignment horizontal="center"/>
    </xf>
    <xf numFmtId="0" fontId="15" fillId="3" borderId="19" xfId="0" applyFont="1" applyFill="1" applyBorder="1" applyAlignment="1">
      <alignment horizontal="center"/>
    </xf>
    <xf numFmtId="0" fontId="15" fillId="2" borderId="20" xfId="0" applyFont="1" applyFill="1" applyBorder="1" applyAlignment="1">
      <alignment horizontal="center"/>
    </xf>
    <xf numFmtId="0" fontId="15" fillId="3" borderId="13" xfId="0" applyFont="1" applyFill="1" applyBorder="1" applyAlignment="1">
      <alignment horizontal="center"/>
    </xf>
    <xf numFmtId="0" fontId="15" fillId="3" borderId="21" xfId="0" applyFont="1" applyFill="1" applyBorder="1" applyAlignment="1">
      <alignment horizontal="center"/>
    </xf>
    <xf numFmtId="0" fontId="15" fillId="2" borderId="22" xfId="0" applyFont="1" applyFill="1" applyBorder="1" applyAlignment="1">
      <alignment horizontal="center"/>
    </xf>
    <xf numFmtId="0" fontId="15" fillId="3" borderId="12" xfId="0" applyFont="1" applyFill="1" applyBorder="1" applyAlignment="1">
      <alignment horizontal="center"/>
    </xf>
    <xf numFmtId="0" fontId="15" fillId="3" borderId="23" xfId="0" applyFont="1" applyFill="1" applyBorder="1" applyAlignment="1">
      <alignment horizontal="center"/>
    </xf>
    <xf numFmtId="0" fontId="15" fillId="2" borderId="24" xfId="0" applyFont="1" applyFill="1" applyBorder="1" applyAlignment="1">
      <alignment horizontal="center"/>
    </xf>
    <xf numFmtId="0" fontId="11" fillId="2" borderId="0" xfId="0" applyFont="1" applyFill="1" applyAlignment="1">
      <alignment horizontal="center"/>
    </xf>
    <xf numFmtId="0" fontId="3" fillId="2" borderId="0" xfId="0" applyFont="1" applyFill="1"/>
    <xf numFmtId="1" fontId="20" fillId="2" borderId="5" xfId="0" applyNumberFormat="1" applyFont="1" applyFill="1" applyBorder="1" applyAlignment="1">
      <alignment horizontal="center"/>
    </xf>
    <xf numFmtId="1" fontId="20" fillId="2" borderId="6" xfId="0" applyNumberFormat="1" applyFont="1" applyFill="1" applyBorder="1" applyAlignment="1">
      <alignment horizontal="center"/>
    </xf>
    <xf numFmtId="0" fontId="9" fillId="6" borderId="2" xfId="0" applyFont="1" applyFill="1" applyBorder="1" applyAlignment="1">
      <alignment horizontal="center" vertical="top" wrapText="1"/>
    </xf>
    <xf numFmtId="0" fontId="9" fillId="6" borderId="6"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6" xfId="0" applyFont="1" applyFill="1" applyBorder="1" applyAlignment="1">
      <alignment horizontal="center" vertical="top" wrapText="1"/>
    </xf>
    <xf numFmtId="0" fontId="14" fillId="7" borderId="14" xfId="0" applyFont="1" applyFill="1" applyBorder="1"/>
    <xf numFmtId="0" fontId="14" fillId="7" borderId="1" xfId="0" applyFont="1" applyFill="1" applyBorder="1" applyAlignment="1">
      <alignment horizontal="center"/>
    </xf>
    <xf numFmtId="0" fontId="4" fillId="2" borderId="3" xfId="0" applyFont="1" applyFill="1" applyBorder="1" applyAlignment="1">
      <alignment horizontal="left" indent="1"/>
    </xf>
    <xf numFmtId="0" fontId="4" fillId="2" borderId="4" xfId="0" applyFont="1" applyFill="1" applyBorder="1" applyAlignment="1">
      <alignment horizontal="left" indent="1"/>
    </xf>
    <xf numFmtId="0" fontId="4" fillId="2" borderId="10" xfId="0" applyFont="1" applyFill="1" applyBorder="1" applyAlignment="1">
      <alignment horizontal="left" indent="1"/>
    </xf>
    <xf numFmtId="0" fontId="4" fillId="2" borderId="25" xfId="0" applyFont="1" applyFill="1" applyBorder="1" applyAlignment="1">
      <alignment horizontal="center"/>
    </xf>
    <xf numFmtId="0" fontId="5" fillId="2" borderId="26" xfId="0" applyFont="1" applyFill="1" applyBorder="1"/>
    <xf numFmtId="0" fontId="14" fillId="5" borderId="8" xfId="0" applyFont="1" applyFill="1" applyBorder="1"/>
    <xf numFmtId="0" fontId="4" fillId="2" borderId="1" xfId="0" applyFont="1" applyFill="1" applyBorder="1" applyAlignment="1">
      <alignment horizontal="center"/>
    </xf>
    <xf numFmtId="0" fontId="6" fillId="2" borderId="27" xfId="0" applyFont="1" applyFill="1" applyBorder="1" applyAlignment="1">
      <alignment horizontal="center"/>
    </xf>
    <xf numFmtId="0" fontId="4" fillId="3" borderId="28" xfId="0" applyFont="1" applyFill="1" applyBorder="1" applyAlignment="1">
      <alignment horizontal="center"/>
    </xf>
    <xf numFmtId="0" fontId="4" fillId="2" borderId="29" xfId="0" applyFont="1" applyFill="1" applyBorder="1" applyAlignment="1">
      <alignment horizontal="center"/>
    </xf>
    <xf numFmtId="1" fontId="14" fillId="4" borderId="28" xfId="0" applyNumberFormat="1" applyFont="1" applyFill="1" applyBorder="1" applyAlignment="1">
      <alignment horizontal="center"/>
    </xf>
    <xf numFmtId="0" fontId="14" fillId="5" borderId="13" xfId="0" applyFont="1" applyFill="1" applyBorder="1"/>
    <xf numFmtId="0" fontId="14" fillId="5" borderId="7" xfId="0" applyFont="1" applyFill="1" applyBorder="1"/>
    <xf numFmtId="165" fontId="14" fillId="5" borderId="1" xfId="2" applyNumberFormat="1" applyFont="1" applyFill="1" applyBorder="1" applyAlignment="1">
      <alignment horizontal="center"/>
    </xf>
    <xf numFmtId="0" fontId="4" fillId="2" borderId="30" xfId="0" applyFont="1" applyFill="1" applyBorder="1" applyAlignment="1">
      <alignment horizontal="center"/>
    </xf>
    <xf numFmtId="9" fontId="4" fillId="2" borderId="11" xfId="0" applyNumberFormat="1" applyFont="1" applyFill="1" applyBorder="1" applyAlignment="1">
      <alignment horizontal="center"/>
    </xf>
    <xf numFmtId="0" fontId="5" fillId="5" borderId="14" xfId="0" applyFont="1" applyFill="1" applyBorder="1" applyAlignment="1">
      <alignment horizontal="left" vertical="center" wrapText="1"/>
    </xf>
    <xf numFmtId="1" fontId="16" fillId="5" borderId="1" xfId="0" applyNumberFormat="1" applyFont="1" applyFill="1" applyBorder="1" applyAlignment="1">
      <alignment horizontal="center" vertical="center" wrapText="1"/>
    </xf>
    <xf numFmtId="0" fontId="4" fillId="6" borderId="8" xfId="0" applyFont="1" applyFill="1" applyBorder="1"/>
    <xf numFmtId="0" fontId="3" fillId="2" borderId="15" xfId="0" applyFont="1" applyFill="1" applyBorder="1"/>
    <xf numFmtId="0" fontId="21" fillId="2" borderId="15" xfId="0" applyFont="1" applyFill="1" applyBorder="1"/>
    <xf numFmtId="0" fontId="21" fillId="2" borderId="7" xfId="0" applyFont="1" applyFill="1" applyBorder="1"/>
    <xf numFmtId="0" fontId="3" fillId="2" borderId="7" xfId="0" applyFont="1" applyFill="1" applyBorder="1"/>
    <xf numFmtId="2" fontId="11" fillId="2" borderId="0" xfId="0" applyNumberFormat="1" applyFont="1" applyFill="1" applyBorder="1" applyAlignment="1">
      <alignment horizontal="center"/>
    </xf>
    <xf numFmtId="0" fontId="9" fillId="2" borderId="3" xfId="0" applyFont="1" applyFill="1" applyBorder="1" applyAlignment="1">
      <alignment horizontal="center" vertical="top" wrapText="1"/>
    </xf>
    <xf numFmtId="0" fontId="9" fillId="2" borderId="12" xfId="0" applyFont="1" applyFill="1" applyBorder="1" applyAlignment="1">
      <alignment horizontal="center" vertical="top" wrapText="1"/>
    </xf>
    <xf numFmtId="0" fontId="9" fillId="8" borderId="26" xfId="0" applyFont="1" applyFill="1" applyBorder="1" applyAlignment="1">
      <alignment horizontal="center" vertical="top" wrapText="1"/>
    </xf>
    <xf numFmtId="0" fontId="9" fillId="8" borderId="2" xfId="0" applyFont="1" applyFill="1" applyBorder="1" applyAlignment="1">
      <alignment horizontal="center" vertical="top" wrapText="1"/>
    </xf>
    <xf numFmtId="0" fontId="9" fillId="8" borderId="7" xfId="0" applyFont="1" applyFill="1" applyBorder="1" applyAlignment="1">
      <alignment horizontal="center" vertical="top" wrapText="1"/>
    </xf>
    <xf numFmtId="0" fontId="9" fillId="8" borderId="6" xfId="0" applyFont="1" applyFill="1" applyBorder="1" applyAlignment="1">
      <alignment horizontal="center" vertical="top" wrapText="1"/>
    </xf>
    <xf numFmtId="0" fontId="19" fillId="3" borderId="0" xfId="0" applyFont="1" applyFill="1" applyBorder="1" applyAlignment="1">
      <alignment horizontal="center" vertical="top" wrapText="1"/>
    </xf>
    <xf numFmtId="0" fontId="19" fillId="6" borderId="0" xfId="0" applyFont="1" applyFill="1" applyBorder="1" applyAlignment="1">
      <alignment horizontal="center" vertical="top" wrapText="1"/>
    </xf>
    <xf numFmtId="9" fontId="11" fillId="2" borderId="0" xfId="2" applyFont="1" applyFill="1" applyBorder="1" applyAlignment="1">
      <alignment horizontal="center"/>
    </xf>
    <xf numFmtId="0" fontId="11" fillId="2" borderId="0" xfId="0" applyFont="1" applyFill="1" applyBorder="1" applyAlignment="1">
      <alignment horizontal="center"/>
    </xf>
    <xf numFmtId="0" fontId="7" fillId="3" borderId="10" xfId="0" applyFont="1" applyFill="1" applyBorder="1" applyAlignment="1">
      <alignment horizontal="center"/>
    </xf>
    <xf numFmtId="0" fontId="7" fillId="3" borderId="31" xfId="0" applyFont="1" applyFill="1" applyBorder="1" applyAlignment="1">
      <alignment horizontal="center"/>
    </xf>
    <xf numFmtId="0" fontId="7" fillId="3" borderId="8" xfId="0" applyFont="1" applyFill="1" applyBorder="1" applyAlignment="1">
      <alignment horizontal="center"/>
    </xf>
    <xf numFmtId="0" fontId="22" fillId="2" borderId="0" xfId="0" applyFont="1" applyFill="1"/>
    <xf numFmtId="0" fontId="23" fillId="2" borderId="15" xfId="0" applyFont="1" applyFill="1" applyBorder="1"/>
    <xf numFmtId="0" fontId="22" fillId="2" borderId="2" xfId="0" applyFont="1" applyFill="1" applyBorder="1" applyAlignment="1">
      <alignment horizontal="center"/>
    </xf>
    <xf numFmtId="0" fontId="24" fillId="2" borderId="15" xfId="0" applyFont="1" applyFill="1" applyBorder="1"/>
    <xf numFmtId="0" fontId="22" fillId="3" borderId="3" xfId="0" applyFont="1" applyFill="1" applyBorder="1"/>
    <xf numFmtId="0" fontId="22" fillId="2" borderId="3" xfId="0" applyFont="1" applyFill="1" applyBorder="1"/>
    <xf numFmtId="1" fontId="22" fillId="2" borderId="2" xfId="0" applyNumberFormat="1" applyFont="1" applyFill="1" applyBorder="1" applyAlignment="1">
      <alignment horizontal="center"/>
    </xf>
    <xf numFmtId="0" fontId="22" fillId="3" borderId="4" xfId="0" applyFont="1" applyFill="1" applyBorder="1"/>
    <xf numFmtId="0" fontId="22" fillId="2" borderId="5" xfId="0" applyFont="1" applyFill="1" applyBorder="1" applyAlignment="1">
      <alignment horizontal="center"/>
    </xf>
    <xf numFmtId="0" fontId="22" fillId="2" borderId="4" xfId="0" applyFont="1" applyFill="1" applyBorder="1"/>
    <xf numFmtId="1" fontId="22" fillId="2" borderId="5" xfId="0" applyNumberFormat="1" applyFont="1" applyFill="1" applyBorder="1" applyAlignment="1">
      <alignment horizontal="center"/>
    </xf>
    <xf numFmtId="0" fontId="22" fillId="3" borderId="12" xfId="0" applyFont="1" applyFill="1" applyBorder="1"/>
    <xf numFmtId="0" fontId="22" fillId="2" borderId="6" xfId="0" applyFont="1" applyFill="1" applyBorder="1" applyAlignment="1">
      <alignment horizontal="center"/>
    </xf>
    <xf numFmtId="2" fontId="22" fillId="2" borderId="5" xfId="0" applyNumberFormat="1" applyFont="1" applyFill="1" applyBorder="1" applyAlignment="1">
      <alignment horizontal="center"/>
    </xf>
    <xf numFmtId="0" fontId="22" fillId="2" borderId="0" xfId="0" applyFont="1" applyFill="1" applyBorder="1"/>
    <xf numFmtId="0" fontId="22" fillId="2" borderId="0" xfId="0" applyFont="1" applyFill="1" applyBorder="1" applyAlignment="1">
      <alignment horizontal="center"/>
    </xf>
    <xf numFmtId="2" fontId="22" fillId="2" borderId="0" xfId="0" applyNumberFormat="1" applyFont="1" applyFill="1" applyBorder="1" applyAlignment="1">
      <alignment horizontal="center"/>
    </xf>
    <xf numFmtId="0" fontId="23" fillId="2" borderId="7" xfId="0" applyFont="1" applyFill="1" applyBorder="1"/>
    <xf numFmtId="0" fontId="22" fillId="2" borderId="12" xfId="0" applyFont="1" applyFill="1" applyBorder="1"/>
    <xf numFmtId="0" fontId="22" fillId="3" borderId="2" xfId="0" applyFont="1" applyFill="1" applyBorder="1"/>
    <xf numFmtId="0" fontId="22" fillId="3" borderId="5" xfId="0" applyFont="1" applyFill="1" applyBorder="1"/>
    <xf numFmtId="0" fontId="22" fillId="3" borderId="6" xfId="0" applyFont="1" applyFill="1" applyBorder="1"/>
    <xf numFmtId="0" fontId="25" fillId="9" borderId="2" xfId="0" applyFont="1" applyFill="1" applyBorder="1" applyAlignment="1">
      <alignment horizontal="center"/>
    </xf>
    <xf numFmtId="0" fontId="22" fillId="2" borderId="7" xfId="0" applyFont="1" applyFill="1" applyBorder="1"/>
    <xf numFmtId="0" fontId="25" fillId="4" borderId="14" xfId="0" applyFont="1" applyFill="1" applyBorder="1"/>
    <xf numFmtId="2" fontId="25" fillId="4" borderId="1" xfId="0" applyNumberFormat="1" applyFont="1" applyFill="1" applyBorder="1" applyAlignment="1">
      <alignment horizontal="center"/>
    </xf>
    <xf numFmtId="0" fontId="25" fillId="4" borderId="2" xfId="0" applyFont="1" applyFill="1" applyBorder="1" applyAlignment="1">
      <alignment horizontal="center"/>
    </xf>
    <xf numFmtId="166" fontId="22" fillId="2" borderId="3" xfId="0" applyNumberFormat="1" applyFont="1" applyFill="1" applyBorder="1" applyAlignment="1">
      <alignment horizontal="center"/>
    </xf>
    <xf numFmtId="166" fontId="22" fillId="2" borderId="4" xfId="0" applyNumberFormat="1" applyFont="1" applyFill="1" applyBorder="1" applyAlignment="1">
      <alignment horizontal="center"/>
    </xf>
    <xf numFmtId="0" fontId="24" fillId="2" borderId="0" xfId="0" applyFont="1" applyFill="1" applyBorder="1"/>
    <xf numFmtId="0" fontId="22" fillId="2" borderId="4" xfId="0" quotePrefix="1" applyFont="1" applyFill="1" applyBorder="1" applyAlignment="1">
      <alignment horizontal="left" indent="1"/>
    </xf>
    <xf numFmtId="0" fontId="22" fillId="2" borderId="4" xfId="0" applyFont="1" applyFill="1" applyBorder="1" applyAlignment="1">
      <alignment horizontal="left"/>
    </xf>
    <xf numFmtId="0" fontId="22" fillId="2" borderId="3" xfId="0" applyFont="1" applyFill="1" applyBorder="1" applyAlignment="1">
      <alignment horizontal="left" indent="1"/>
    </xf>
    <xf numFmtId="166" fontId="22" fillId="2" borderId="2" xfId="0" applyNumberFormat="1" applyFont="1" applyFill="1" applyBorder="1" applyAlignment="1">
      <alignment horizontal="center"/>
    </xf>
    <xf numFmtId="166" fontId="22" fillId="2" borderId="5" xfId="0" applyNumberFormat="1" applyFont="1" applyFill="1" applyBorder="1" applyAlignment="1">
      <alignment horizontal="center"/>
    </xf>
    <xf numFmtId="0" fontId="25" fillId="9" borderId="3" xfId="0" applyFont="1" applyFill="1" applyBorder="1" applyAlignment="1">
      <alignment horizontal="center"/>
    </xf>
    <xf numFmtId="0" fontId="22" fillId="2" borderId="5" xfId="0" quotePrefix="1" applyFont="1" applyFill="1" applyBorder="1" applyAlignment="1">
      <alignment horizontal="left" indent="1"/>
    </xf>
    <xf numFmtId="2" fontId="22" fillId="2" borderId="2" xfId="0" applyNumberFormat="1" applyFont="1" applyFill="1" applyBorder="1" applyAlignment="1">
      <alignment horizontal="center"/>
    </xf>
    <xf numFmtId="0" fontId="22" fillId="3" borderId="14" xfId="0" applyFont="1" applyFill="1" applyBorder="1"/>
    <xf numFmtId="0" fontId="25" fillId="4" borderId="1" xfId="0" applyFont="1" applyFill="1" applyBorder="1" applyAlignment="1">
      <alignment horizontal="center"/>
    </xf>
    <xf numFmtId="3" fontId="22" fillId="2" borderId="2" xfId="0" applyNumberFormat="1" applyFont="1" applyFill="1" applyBorder="1" applyAlignment="1">
      <alignment horizontal="center"/>
    </xf>
    <xf numFmtId="3" fontId="26" fillId="3" borderId="2" xfId="0" applyNumberFormat="1" applyFont="1" applyFill="1" applyBorder="1" applyAlignment="1">
      <alignment horizontal="center"/>
    </xf>
    <xf numFmtId="3" fontId="22" fillId="2" borderId="5" xfId="0" applyNumberFormat="1" applyFont="1" applyFill="1" applyBorder="1" applyAlignment="1">
      <alignment horizontal="center"/>
    </xf>
    <xf numFmtId="3" fontId="22" fillId="3" borderId="5" xfId="0" applyNumberFormat="1" applyFont="1" applyFill="1" applyBorder="1" applyAlignment="1">
      <alignment horizontal="center"/>
    </xf>
    <xf numFmtId="3" fontId="22" fillId="2" borderId="6" xfId="0" applyNumberFormat="1" applyFont="1" applyFill="1" applyBorder="1" applyAlignment="1">
      <alignment horizontal="center"/>
    </xf>
    <xf numFmtId="3" fontId="22" fillId="3" borderId="6" xfId="0" applyNumberFormat="1" applyFont="1" applyFill="1" applyBorder="1" applyAlignment="1">
      <alignment horizontal="center"/>
    </xf>
    <xf numFmtId="0" fontId="25" fillId="7" borderId="14" xfId="0" applyFont="1" applyFill="1" applyBorder="1"/>
    <xf numFmtId="0" fontId="25" fillId="5" borderId="14" xfId="0" applyFont="1" applyFill="1" applyBorder="1"/>
    <xf numFmtId="3" fontId="7" fillId="2" borderId="10" xfId="0" applyNumberFormat="1" applyFont="1" applyFill="1" applyBorder="1" applyAlignment="1">
      <alignment horizontal="center"/>
    </xf>
    <xf numFmtId="3" fontId="7" fillId="6" borderId="11" xfId="0" applyNumberFormat="1" applyFont="1" applyFill="1" applyBorder="1" applyAlignment="1">
      <alignment horizontal="center"/>
    </xf>
    <xf numFmtId="3" fontId="7" fillId="8" borderId="32" xfId="0" applyNumberFormat="1" applyFont="1" applyFill="1" applyBorder="1" applyAlignment="1">
      <alignment horizontal="center"/>
    </xf>
    <xf numFmtId="3" fontId="7" fillId="8" borderId="11" xfId="0" applyNumberFormat="1" applyFont="1" applyFill="1" applyBorder="1" applyAlignment="1">
      <alignment horizontal="center"/>
    </xf>
    <xf numFmtId="3" fontId="7" fillId="2" borderId="32" xfId="0" applyNumberFormat="1" applyFont="1" applyFill="1" applyBorder="1" applyAlignment="1">
      <alignment horizontal="center"/>
    </xf>
    <xf numFmtId="3" fontId="7" fillId="2" borderId="11" xfId="0" applyNumberFormat="1" applyFont="1" applyFill="1" applyBorder="1" applyAlignment="1">
      <alignment horizontal="center"/>
    </xf>
    <xf numFmtId="3" fontId="7" fillId="2" borderId="31" xfId="0" applyNumberFormat="1" applyFont="1" applyFill="1" applyBorder="1" applyAlignment="1">
      <alignment horizontal="center"/>
    </xf>
    <xf numFmtId="3" fontId="7" fillId="6" borderId="33" xfId="0" applyNumberFormat="1" applyFont="1" applyFill="1" applyBorder="1" applyAlignment="1">
      <alignment horizontal="center"/>
    </xf>
    <xf numFmtId="3" fontId="7" fillId="8" borderId="34" xfId="0" applyNumberFormat="1" applyFont="1" applyFill="1" applyBorder="1" applyAlignment="1">
      <alignment horizontal="center"/>
    </xf>
    <xf numFmtId="3" fontId="7" fillId="8" borderId="33" xfId="0" applyNumberFormat="1" applyFont="1" applyFill="1" applyBorder="1" applyAlignment="1">
      <alignment horizontal="center"/>
    </xf>
    <xf numFmtId="3" fontId="7" fillId="2" borderId="34" xfId="0" applyNumberFormat="1" applyFont="1" applyFill="1" applyBorder="1" applyAlignment="1">
      <alignment horizontal="center"/>
    </xf>
    <xf numFmtId="3" fontId="7" fillId="2" borderId="33" xfId="0" applyNumberFormat="1" applyFont="1" applyFill="1" applyBorder="1" applyAlignment="1">
      <alignment horizontal="center"/>
    </xf>
    <xf numFmtId="3" fontId="7" fillId="2" borderId="35" xfId="0" applyNumberFormat="1" applyFont="1" applyFill="1" applyBorder="1" applyAlignment="1">
      <alignment horizontal="center"/>
    </xf>
    <xf numFmtId="3" fontId="7" fillId="2" borderId="8" xfId="0" applyNumberFormat="1" applyFont="1" applyFill="1" applyBorder="1" applyAlignment="1">
      <alignment horizontal="center"/>
    </xf>
    <xf numFmtId="3" fontId="7" fillId="6" borderId="9" xfId="0" applyNumberFormat="1" applyFont="1" applyFill="1" applyBorder="1" applyAlignment="1">
      <alignment horizontal="center"/>
    </xf>
    <xf numFmtId="3" fontId="7" fillId="8" borderId="36" xfId="0" applyNumberFormat="1" applyFont="1" applyFill="1" applyBorder="1" applyAlignment="1">
      <alignment horizontal="center"/>
    </xf>
    <xf numFmtId="3" fontId="7" fillId="8" borderId="9" xfId="0" applyNumberFormat="1" applyFont="1" applyFill="1" applyBorder="1" applyAlignment="1">
      <alignment horizontal="center"/>
    </xf>
    <xf numFmtId="3" fontId="7" fillId="2" borderId="36" xfId="0" applyNumberFormat="1" applyFont="1" applyFill="1" applyBorder="1" applyAlignment="1">
      <alignment horizontal="center"/>
    </xf>
    <xf numFmtId="3" fontId="12" fillId="5" borderId="1" xfId="0" applyNumberFormat="1" applyFont="1" applyFill="1" applyBorder="1" applyAlignment="1">
      <alignment horizontal="center"/>
    </xf>
    <xf numFmtId="3" fontId="15" fillId="2" borderId="37" xfId="0" applyNumberFormat="1" applyFont="1" applyFill="1" applyBorder="1" applyAlignment="1">
      <alignment horizontal="center"/>
    </xf>
    <xf numFmtId="3" fontId="15" fillId="2" borderId="38" xfId="0" applyNumberFormat="1" applyFont="1" applyFill="1" applyBorder="1" applyAlignment="1">
      <alignment horizontal="center"/>
    </xf>
    <xf numFmtId="3" fontId="15" fillId="2" borderId="39" xfId="0" applyNumberFormat="1" applyFont="1" applyFill="1" applyBorder="1" applyAlignment="1">
      <alignment horizontal="center"/>
    </xf>
    <xf numFmtId="166" fontId="22" fillId="2" borderId="0" xfId="0" applyNumberFormat="1" applyFont="1" applyFill="1" applyBorder="1"/>
    <xf numFmtId="10" fontId="22" fillId="2" borderId="0" xfId="2" applyNumberFormat="1" applyFont="1" applyFill="1" applyBorder="1"/>
    <xf numFmtId="167" fontId="25" fillId="4" borderId="1" xfId="0" applyNumberFormat="1" applyFont="1" applyFill="1" applyBorder="1" applyAlignment="1">
      <alignment horizontal="center"/>
    </xf>
    <xf numFmtId="0" fontId="9" fillId="2" borderId="14" xfId="0" applyFont="1" applyFill="1" applyBorder="1" applyAlignment="1">
      <alignment horizontal="left" vertical="top"/>
    </xf>
    <xf numFmtId="0" fontId="28" fillId="2" borderId="40" xfId="0" applyFont="1" applyFill="1" applyBorder="1" applyAlignment="1">
      <alignment horizontal="center"/>
    </xf>
    <xf numFmtId="0" fontId="9" fillId="3" borderId="41" xfId="0" applyFont="1" applyFill="1" applyBorder="1" applyAlignment="1">
      <alignment horizontal="center"/>
    </xf>
    <xf numFmtId="0" fontId="9" fillId="3" borderId="16" xfId="0" applyFont="1" applyFill="1" applyBorder="1" applyAlignment="1">
      <alignment horizontal="center"/>
    </xf>
    <xf numFmtId="0" fontId="9" fillId="3" borderId="18" xfId="0" applyFont="1" applyFill="1" applyBorder="1" applyAlignment="1">
      <alignment horizontal="center"/>
    </xf>
    <xf numFmtId="0" fontId="29" fillId="2" borderId="25" xfId="0" applyFont="1" applyFill="1" applyBorder="1" applyAlignment="1">
      <alignment horizontal="center" vertical="top"/>
    </xf>
    <xf numFmtId="0" fontId="29" fillId="2" borderId="26" xfId="0" applyFont="1" applyFill="1" applyBorder="1" applyAlignment="1">
      <alignment horizontal="center" vertical="top"/>
    </xf>
    <xf numFmtId="0" fontId="29" fillId="2" borderId="1" xfId="0" applyFont="1" applyFill="1" applyBorder="1" applyAlignment="1">
      <alignment horizontal="center" vertical="top"/>
    </xf>
    <xf numFmtId="0" fontId="28" fillId="2" borderId="0" xfId="0" applyFont="1" applyFill="1"/>
    <xf numFmtId="0" fontId="29" fillId="2" borderId="2" xfId="0" applyFont="1" applyFill="1" applyBorder="1" applyAlignment="1">
      <alignment horizontal="center" vertical="top"/>
    </xf>
    <xf numFmtId="0" fontId="9" fillId="3" borderId="11" xfId="0" applyFont="1" applyFill="1" applyBorder="1" applyAlignment="1">
      <alignment horizontal="center"/>
    </xf>
    <xf numFmtId="0" fontId="28" fillId="2" borderId="22" xfId="0" applyFont="1" applyFill="1" applyBorder="1" applyAlignment="1">
      <alignment horizontal="center"/>
    </xf>
    <xf numFmtId="0" fontId="28" fillId="2" borderId="21" xfId="0" applyFont="1" applyFill="1" applyBorder="1" applyAlignment="1">
      <alignment horizontal="center"/>
    </xf>
    <xf numFmtId="0" fontId="28" fillId="2" borderId="42" xfId="0" applyFont="1" applyFill="1" applyBorder="1" applyAlignment="1">
      <alignment horizontal="center"/>
    </xf>
    <xf numFmtId="0" fontId="28" fillId="2" borderId="10" xfId="0" applyFont="1" applyFill="1" applyBorder="1" applyAlignment="1">
      <alignment horizontal="center"/>
    </xf>
    <xf numFmtId="0" fontId="28" fillId="2" borderId="11" xfId="0" applyFont="1" applyFill="1" applyBorder="1" applyAlignment="1">
      <alignment horizontal="center"/>
    </xf>
    <xf numFmtId="0" fontId="30" fillId="10" borderId="29" xfId="0" applyFont="1" applyFill="1" applyBorder="1" applyAlignment="1">
      <alignment horizontal="center"/>
    </xf>
    <xf numFmtId="0" fontId="9" fillId="3" borderId="33" xfId="0" applyFont="1" applyFill="1" applyBorder="1" applyAlignment="1">
      <alignment horizontal="center"/>
    </xf>
    <xf numFmtId="0" fontId="28" fillId="2" borderId="43" xfId="0" applyFont="1" applyFill="1" applyBorder="1" applyAlignment="1">
      <alignment horizontal="center"/>
    </xf>
    <xf numFmtId="0" fontId="28" fillId="2" borderId="44" xfId="0" applyFont="1" applyFill="1" applyBorder="1" applyAlignment="1">
      <alignment horizontal="center"/>
    </xf>
    <xf numFmtId="0" fontId="28" fillId="2" borderId="45" xfId="0" applyFont="1" applyFill="1" applyBorder="1" applyAlignment="1">
      <alignment horizontal="center"/>
    </xf>
    <xf numFmtId="0" fontId="28" fillId="2" borderId="31" xfId="0" applyFont="1" applyFill="1" applyBorder="1" applyAlignment="1">
      <alignment horizontal="center"/>
    </xf>
    <xf numFmtId="0" fontId="28" fillId="2" borderId="33" xfId="0" applyFont="1" applyFill="1" applyBorder="1" applyAlignment="1">
      <alignment horizontal="center"/>
    </xf>
    <xf numFmtId="0" fontId="30" fillId="10" borderId="46" xfId="0" applyFont="1" applyFill="1" applyBorder="1" applyAlignment="1">
      <alignment horizontal="center"/>
    </xf>
    <xf numFmtId="0" fontId="9" fillId="3" borderId="9" xfId="0" applyFont="1" applyFill="1" applyBorder="1" applyAlignment="1">
      <alignment horizontal="center"/>
    </xf>
    <xf numFmtId="0" fontId="28" fillId="2" borderId="47" xfId="0" applyFont="1" applyFill="1" applyBorder="1" applyAlignment="1">
      <alignment horizontal="center"/>
    </xf>
    <xf numFmtId="0" fontId="28" fillId="2" borderId="48" xfId="0" applyFont="1" applyFill="1" applyBorder="1" applyAlignment="1">
      <alignment horizontal="center"/>
    </xf>
    <xf numFmtId="0" fontId="28" fillId="2" borderId="49" xfId="0" applyFont="1" applyFill="1" applyBorder="1" applyAlignment="1">
      <alignment horizontal="center"/>
    </xf>
    <xf numFmtId="0" fontId="28" fillId="2" borderId="50" xfId="0" applyFont="1" applyFill="1" applyBorder="1" applyAlignment="1">
      <alignment horizontal="center"/>
    </xf>
    <xf numFmtId="0" fontId="28" fillId="2" borderId="35" xfId="0" applyFont="1" applyFill="1" applyBorder="1" applyAlignment="1">
      <alignment horizontal="center"/>
    </xf>
    <xf numFmtId="0" fontId="30" fillId="10" borderId="51" xfId="0" applyFont="1" applyFill="1" applyBorder="1" applyAlignment="1">
      <alignment horizontal="center"/>
    </xf>
    <xf numFmtId="0" fontId="28" fillId="2" borderId="52" xfId="0" applyFont="1" applyFill="1" applyBorder="1" applyAlignment="1">
      <alignment horizontal="center"/>
    </xf>
    <xf numFmtId="0" fontId="28" fillId="2" borderId="53" xfId="0" applyFont="1" applyFill="1" applyBorder="1" applyAlignment="1">
      <alignment horizontal="center"/>
    </xf>
    <xf numFmtId="0" fontId="28" fillId="2" borderId="54" xfId="0" applyFont="1" applyFill="1" applyBorder="1" applyAlignment="1">
      <alignment horizontal="center"/>
    </xf>
    <xf numFmtId="0" fontId="28" fillId="2" borderId="8" xfId="0" applyFont="1" applyFill="1" applyBorder="1" applyAlignment="1">
      <alignment horizontal="center"/>
    </xf>
    <xf numFmtId="0" fontId="28" fillId="2" borderId="9" xfId="0" applyFont="1" applyFill="1" applyBorder="1" applyAlignment="1">
      <alignment horizontal="center"/>
    </xf>
    <xf numFmtId="0" fontId="30" fillId="10" borderId="28" xfId="0" applyFont="1" applyFill="1" applyBorder="1" applyAlignment="1">
      <alignment horizontal="center"/>
    </xf>
    <xf numFmtId="0" fontId="28" fillId="2" borderId="0" xfId="0" applyFont="1" applyFill="1" applyAlignment="1">
      <alignment horizontal="center"/>
    </xf>
    <xf numFmtId="0" fontId="29" fillId="11" borderId="14" xfId="0" applyFont="1" applyFill="1" applyBorder="1" applyAlignment="1">
      <alignment horizontal="left"/>
    </xf>
    <xf numFmtId="1" fontId="28" fillId="8" borderId="11" xfId="0" applyNumberFormat="1" applyFont="1" applyFill="1" applyBorder="1" applyAlignment="1">
      <alignment horizontal="center"/>
    </xf>
    <xf numFmtId="1" fontId="28" fillId="8" borderId="33" xfId="0" applyNumberFormat="1" applyFont="1" applyFill="1" applyBorder="1" applyAlignment="1">
      <alignment horizontal="center"/>
    </xf>
    <xf numFmtId="1" fontId="28" fillId="8" borderId="9" xfId="0" applyNumberFormat="1" applyFont="1" applyFill="1" applyBorder="1" applyAlignment="1">
      <alignment horizontal="center"/>
    </xf>
    <xf numFmtId="1" fontId="28" fillId="11" borderId="41" xfId="1" applyNumberFormat="1" applyFont="1" applyFill="1" applyBorder="1" applyAlignment="1">
      <alignment horizontal="center"/>
      <protection locked="0"/>
    </xf>
    <xf numFmtId="1" fontId="28" fillId="11" borderId="17" xfId="1" applyNumberFormat="1" applyFont="1" applyFill="1" applyBorder="1" applyAlignment="1">
      <alignment horizontal="center"/>
      <protection locked="0"/>
    </xf>
    <xf numFmtId="1" fontId="28" fillId="11" borderId="40" xfId="1" applyNumberFormat="1" applyFont="1" applyFill="1" applyBorder="1" applyAlignment="1">
      <alignment horizontal="center"/>
      <protection locked="0"/>
    </xf>
    <xf numFmtId="1" fontId="4" fillId="6" borderId="9" xfId="0" applyNumberFormat="1" applyFont="1" applyFill="1" applyBorder="1" applyAlignment="1">
      <alignment horizontal="center"/>
    </xf>
    <xf numFmtId="1" fontId="12" fillId="5" borderId="12" xfId="0" applyNumberFormat="1" applyFont="1" applyFill="1" applyBorder="1" applyAlignment="1">
      <alignment horizontal="center"/>
    </xf>
    <xf numFmtId="1" fontId="12" fillId="5" borderId="7" xfId="0" applyNumberFormat="1" applyFont="1" applyFill="1" applyBorder="1" applyAlignment="1">
      <alignment horizontal="center"/>
    </xf>
    <xf numFmtId="1" fontId="12" fillId="5" borderId="15" xfId="0" applyNumberFormat="1" applyFont="1" applyFill="1" applyBorder="1" applyAlignment="1">
      <alignment horizontal="center"/>
    </xf>
    <xf numFmtId="0" fontId="7" fillId="2" borderId="3" xfId="0" applyFont="1" applyFill="1" applyBorder="1" applyAlignment="1">
      <alignment horizontal="center" vertical="center" textRotation="90"/>
    </xf>
    <xf numFmtId="0" fontId="7" fillId="2" borderId="4" xfId="0" applyFont="1" applyFill="1" applyBorder="1" applyAlignment="1">
      <alignment horizontal="center" vertical="center" textRotation="90"/>
    </xf>
    <xf numFmtId="0" fontId="7" fillId="2" borderId="12" xfId="0" applyFont="1" applyFill="1" applyBorder="1" applyAlignment="1">
      <alignment horizontal="center" vertical="center" textRotation="90"/>
    </xf>
    <xf numFmtId="0" fontId="7" fillId="2" borderId="2" xfId="0" applyFont="1" applyFill="1" applyBorder="1" applyAlignment="1">
      <alignment horizontal="center" vertical="center" textRotation="90"/>
    </xf>
    <xf numFmtId="0" fontId="7" fillId="2" borderId="6" xfId="0" applyFont="1" applyFill="1" applyBorder="1" applyAlignment="1">
      <alignment horizontal="center" vertical="center" textRotation="90"/>
    </xf>
    <xf numFmtId="0" fontId="7" fillId="2" borderId="5" xfId="0" applyFont="1" applyFill="1" applyBorder="1" applyAlignment="1">
      <alignment horizontal="center" vertical="center" textRotation="90"/>
    </xf>
    <xf numFmtId="0" fontId="9" fillId="2" borderId="14" xfId="0" applyFont="1" applyFill="1" applyBorder="1" applyAlignment="1">
      <alignment horizontal="center"/>
    </xf>
    <xf numFmtId="0" fontId="9" fillId="2" borderId="55" xfId="0" applyFont="1" applyFill="1" applyBorder="1" applyAlignment="1">
      <alignment horizontal="center"/>
    </xf>
    <xf numFmtId="0" fontId="9" fillId="2" borderId="40" xfId="0" applyFont="1" applyFill="1" applyBorder="1" applyAlignment="1">
      <alignment horizontal="center"/>
    </xf>
    <xf numFmtId="1" fontId="5" fillId="4" borderId="8" xfId="0" applyNumberFormat="1" applyFont="1" applyFill="1" applyBorder="1" applyAlignment="1">
      <alignment horizontal="center"/>
    </xf>
    <xf numFmtId="1" fontId="5" fillId="4" borderId="28" xfId="0" applyNumberFormat="1" applyFont="1" applyFill="1" applyBorder="1" applyAlignment="1">
      <alignment horizontal="center"/>
    </xf>
    <xf numFmtId="0" fontId="4" fillId="2" borderId="3" xfId="0" applyFont="1" applyFill="1" applyBorder="1" applyAlignment="1">
      <alignment horizontal="center"/>
    </xf>
    <xf numFmtId="0" fontId="4" fillId="2" borderId="25" xfId="0" applyFont="1" applyFill="1" applyBorder="1" applyAlignment="1">
      <alignment horizontal="center"/>
    </xf>
    <xf numFmtId="0" fontId="4" fillId="2" borderId="4" xfId="0" applyFont="1" applyFill="1" applyBorder="1" applyAlignment="1">
      <alignment horizontal="center"/>
    </xf>
    <xf numFmtId="0" fontId="4" fillId="2" borderId="27" xfId="0" applyFont="1" applyFill="1" applyBorder="1" applyAlignment="1">
      <alignment horizontal="center"/>
    </xf>
    <xf numFmtId="9" fontId="4" fillId="2" borderId="12" xfId="0" applyNumberFormat="1" applyFont="1" applyFill="1" applyBorder="1" applyAlignment="1">
      <alignment horizontal="center"/>
    </xf>
    <xf numFmtId="9" fontId="4" fillId="2" borderId="15" xfId="0" applyNumberFormat="1" applyFont="1" applyFill="1" applyBorder="1" applyAlignment="1">
      <alignment horizontal="center"/>
    </xf>
    <xf numFmtId="0" fontId="9" fillId="2" borderId="14" xfId="0" applyFont="1" applyFill="1" applyBorder="1" applyAlignment="1">
      <alignment horizontal="center" vertical="top" wrapText="1"/>
    </xf>
    <xf numFmtId="0" fontId="9" fillId="2" borderId="40" xfId="0" applyFont="1" applyFill="1" applyBorder="1" applyAlignment="1">
      <alignment horizontal="center" vertical="top" wrapText="1"/>
    </xf>
    <xf numFmtId="166" fontId="22" fillId="2" borderId="4" xfId="0" applyNumberFormat="1" applyFont="1" applyFill="1" applyBorder="1" applyAlignment="1">
      <alignment horizontal="center"/>
    </xf>
    <xf numFmtId="166" fontId="22" fillId="2" borderId="27" xfId="0" applyNumberFormat="1" applyFont="1" applyFill="1" applyBorder="1" applyAlignment="1">
      <alignment horizontal="center"/>
    </xf>
    <xf numFmtId="166" fontId="25" fillId="7" borderId="14" xfId="0" applyNumberFormat="1" applyFont="1" applyFill="1" applyBorder="1" applyAlignment="1">
      <alignment horizontal="center"/>
    </xf>
    <xf numFmtId="0" fontId="25" fillId="7" borderId="40" xfId="0" applyFont="1" applyFill="1" applyBorder="1" applyAlignment="1">
      <alignment horizontal="center"/>
    </xf>
    <xf numFmtId="166" fontId="22" fillId="2" borderId="12" xfId="0" applyNumberFormat="1" applyFont="1" applyFill="1" applyBorder="1" applyAlignment="1">
      <alignment horizontal="center"/>
    </xf>
    <xf numFmtId="166" fontId="22" fillId="2" borderId="15" xfId="0" applyNumberFormat="1" applyFont="1" applyFill="1" applyBorder="1" applyAlignment="1">
      <alignment horizontal="center"/>
    </xf>
    <xf numFmtId="0" fontId="24" fillId="3" borderId="12" xfId="0" applyFont="1" applyFill="1" applyBorder="1" applyAlignment="1">
      <alignment horizontal="center"/>
    </xf>
    <xf numFmtId="0" fontId="24" fillId="3" borderId="15" xfId="0" applyFont="1" applyFill="1" applyBorder="1" applyAlignment="1">
      <alignment horizontal="center"/>
    </xf>
    <xf numFmtId="0" fontId="24" fillId="3" borderId="3" xfId="0" applyFont="1" applyFill="1" applyBorder="1" applyAlignment="1">
      <alignment horizontal="center" vertical="top" wrapText="1"/>
    </xf>
    <xf numFmtId="0" fontId="24" fillId="3" borderId="25" xfId="0" applyFont="1" applyFill="1" applyBorder="1" applyAlignment="1">
      <alignment horizontal="center" vertical="top" wrapText="1"/>
    </xf>
    <xf numFmtId="166" fontId="22" fillId="2" borderId="3" xfId="0" applyNumberFormat="1" applyFont="1" applyFill="1" applyBorder="1" applyAlignment="1">
      <alignment horizontal="center"/>
    </xf>
    <xf numFmtId="166" fontId="22" fillId="2" borderId="25" xfId="0" applyNumberFormat="1" applyFont="1" applyFill="1" applyBorder="1" applyAlignment="1">
      <alignment horizontal="center"/>
    </xf>
    <xf numFmtId="166" fontId="25" fillId="5" borderId="14" xfId="0" applyNumberFormat="1" applyFont="1" applyFill="1" applyBorder="1" applyAlignment="1">
      <alignment horizontal="center"/>
    </xf>
    <xf numFmtId="0" fontId="25" fillId="5" borderId="40" xfId="0" applyFont="1" applyFill="1" applyBorder="1" applyAlignment="1">
      <alignment horizontal="center"/>
    </xf>
    <xf numFmtId="0" fontId="23" fillId="2" borderId="0" xfId="0" applyFont="1" applyFill="1" applyAlignment="1">
      <alignment horizontal="left" wrapText="1"/>
    </xf>
    <xf numFmtId="0" fontId="27" fillId="2" borderId="0" xfId="0" applyFont="1" applyFill="1" applyAlignment="1">
      <alignment horizontal="left" wrapText="1"/>
    </xf>
    <xf numFmtId="0" fontId="22" fillId="2" borderId="4" xfId="0" applyFont="1" applyFill="1" applyBorder="1" applyAlignment="1">
      <alignment horizontal="center"/>
    </xf>
    <xf numFmtId="0" fontId="22" fillId="2" borderId="27" xfId="0" applyFont="1" applyFill="1" applyBorder="1" applyAlignment="1">
      <alignment horizontal="center"/>
    </xf>
    <xf numFmtId="0" fontId="33" fillId="2" borderId="5" xfId="0" applyFont="1" applyFill="1" applyBorder="1" applyAlignment="1">
      <alignment horizontal="center"/>
    </xf>
  </cellXfs>
  <cellStyles count="3">
    <cellStyle name="Adjustable" xfId="1" xr:uid="{00000000-0005-0000-0000-000000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69334798490166E-2"/>
          <c:y val="4.3882978723404256E-2"/>
          <c:w val="0.89059542692998883"/>
          <c:h val="0.73803191489361697"/>
        </c:manualLayout>
      </c:layout>
      <c:lineChart>
        <c:grouping val="standard"/>
        <c:varyColors val="0"/>
        <c:ser>
          <c:idx val="0"/>
          <c:order val="0"/>
          <c:spPr>
            <a:ln w="38100">
              <a:solidFill>
                <a:srgbClr val="0000FF"/>
              </a:solidFill>
              <a:prstDash val="solid"/>
            </a:ln>
          </c:spPr>
          <c:marker>
            <c:symbol val="diamond"/>
            <c:size val="9"/>
            <c:spPr>
              <a:solidFill>
                <a:srgbClr val="00FF00"/>
              </a:solidFill>
              <a:ln>
                <a:solidFill>
                  <a:srgbClr val="0000FF"/>
                </a:solidFill>
                <a:prstDash val="solid"/>
              </a:ln>
            </c:spPr>
          </c:marker>
          <c:dLbls>
            <c:dLbl>
              <c:idx val="10"/>
              <c:layout>
                <c:manualLayout>
                  <c:x val="-4.4145882393159419E-2"/>
                  <c:y val="-3.2495532473334421E-2"/>
                </c:manualLayout>
              </c:layout>
              <c:spPr>
                <a:noFill/>
                <a:ln w="25400">
                  <a:noFill/>
                </a:ln>
              </c:spPr>
              <c:txPr>
                <a:bodyPr/>
                <a:lstStyle/>
                <a:p>
                  <a:pPr>
                    <a:defRPr sz="1025" b="1" i="0" u="none" strike="noStrike" baseline="0">
                      <a:solidFill>
                        <a:srgbClr val="000000"/>
                      </a:solidFill>
                      <a:latin typeface="Arial"/>
                      <a:ea typeface="Arial"/>
                      <a:cs typeface="Arial"/>
                    </a:defRPr>
                  </a:pPr>
                  <a:endParaRPr lang="fi-FI"/>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43-4F1F-B21D-51EA1A0C5F1A}"/>
                </c:ext>
              </c:extLst>
            </c:dLbl>
            <c:spPr>
              <a:noFill/>
              <a:ln w="25400">
                <a:noFill/>
              </a:ln>
            </c:spPr>
            <c:txPr>
              <a:bodyPr wrap="square" lIns="38100" tIns="19050" rIns="38100" bIns="19050" anchor="ctr">
                <a:spAutoFit/>
              </a:bodyPr>
              <a:lstStyle/>
              <a:p>
                <a:pPr>
                  <a:defRPr sz="1025" b="1" i="0" u="none" strike="noStrike" baseline="0">
                    <a:solidFill>
                      <a:srgbClr val="000000"/>
                    </a:solidFill>
                    <a:latin typeface="Arial"/>
                    <a:ea typeface="Arial"/>
                    <a:cs typeface="Arial"/>
                  </a:defRPr>
                </a:pPr>
                <a:endParaRPr lang="fi-FI"/>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'Lasku 1 extra'!$A$2:$B$14</c:f>
              <c:multiLvlStrCache>
                <c:ptCount val="13"/>
                <c:lvl>
                  <c:pt idx="0">
                    <c:v>3000</c:v>
                  </c:pt>
                  <c:pt idx="1">
                    <c:v>3250</c:v>
                  </c:pt>
                  <c:pt idx="2">
                    <c:v>3500</c:v>
                  </c:pt>
                  <c:pt idx="3">
                    <c:v>3750</c:v>
                  </c:pt>
                  <c:pt idx="4">
                    <c:v>4000</c:v>
                  </c:pt>
                  <c:pt idx="5">
                    <c:v>4250</c:v>
                  </c:pt>
                  <c:pt idx="6">
                    <c:v>4500</c:v>
                  </c:pt>
                  <c:pt idx="7">
                    <c:v>4750</c:v>
                  </c:pt>
                  <c:pt idx="8">
                    <c:v>5000</c:v>
                  </c:pt>
                  <c:pt idx="9">
                    <c:v>5250</c:v>
                  </c:pt>
                  <c:pt idx="10">
                    <c:v>5500</c:v>
                  </c:pt>
                  <c:pt idx="11">
                    <c:v>5750</c:v>
                  </c:pt>
                  <c:pt idx="12">
                    <c:v>5950</c:v>
                  </c:pt>
                </c:lvl>
                <c:lvl>
                  <c:pt idx="0">
                    <c:v>50 %</c:v>
                  </c:pt>
                  <c:pt idx="1">
                    <c:v>54 %</c:v>
                  </c:pt>
                  <c:pt idx="2">
                    <c:v>58 %</c:v>
                  </c:pt>
                  <c:pt idx="3">
                    <c:v>63 %</c:v>
                  </c:pt>
                  <c:pt idx="4">
                    <c:v>67 %</c:v>
                  </c:pt>
                  <c:pt idx="5">
                    <c:v>71 %</c:v>
                  </c:pt>
                  <c:pt idx="6">
                    <c:v>75 %</c:v>
                  </c:pt>
                  <c:pt idx="7">
                    <c:v>79 %</c:v>
                  </c:pt>
                  <c:pt idx="8">
                    <c:v>83 %</c:v>
                  </c:pt>
                  <c:pt idx="9">
                    <c:v>88 %</c:v>
                  </c:pt>
                  <c:pt idx="10">
                    <c:v>92 %</c:v>
                  </c:pt>
                  <c:pt idx="11">
                    <c:v>96 %</c:v>
                  </c:pt>
                  <c:pt idx="12">
                    <c:v>99 %</c:v>
                  </c:pt>
                </c:lvl>
              </c:multiLvlStrCache>
            </c:multiLvlStrRef>
          </c:cat>
          <c:val>
            <c:numRef>
              <c:f>'Lasku 1 extra'!$E$2:$E$13</c:f>
              <c:numCache>
                <c:formatCode>0.00</c:formatCode>
                <c:ptCount val="12"/>
                <c:pt idx="0">
                  <c:v>9.9143206854345189E-2</c:v>
                </c:pt>
                <c:pt idx="1">
                  <c:v>0.14703851583698752</c:v>
                </c:pt>
                <c:pt idx="2">
                  <c:v>0.21296056621021101</c:v>
                </c:pt>
                <c:pt idx="3">
                  <c:v>0.3032246935409097</c:v>
                </c:pt>
                <c:pt idx="4">
                  <c:v>0.42714126807563962</c:v>
                </c:pt>
                <c:pt idx="5">
                  <c:v>0.59918065336283821</c:v>
                </c:pt>
                <c:pt idx="6">
                  <c:v>0.84330415161165928</c:v>
                </c:pt>
                <c:pt idx="7">
                  <c:v>1.202490638772689</c:v>
                </c:pt>
                <c:pt idx="8">
                  <c:v>1.7625493513818387</c:v>
                </c:pt>
                <c:pt idx="9">
                  <c:v>2.7235518437107826</c:v>
                </c:pt>
                <c:pt idx="10">
                  <c:v>4.68554957325013</c:v>
                </c:pt>
                <c:pt idx="11">
                  <c:v>10.648576986479814</c:v>
                </c:pt>
              </c:numCache>
            </c:numRef>
          </c:val>
          <c:smooth val="0"/>
          <c:extLst>
            <c:ext xmlns:c16="http://schemas.microsoft.com/office/drawing/2014/chart" uri="{C3380CC4-5D6E-409C-BE32-E72D297353CC}">
              <c16:uniqueId val="{00000001-9643-4F1F-B21D-51EA1A0C5F1A}"/>
            </c:ext>
          </c:extLst>
        </c:ser>
        <c:dLbls>
          <c:showLegendKey val="0"/>
          <c:showVal val="0"/>
          <c:showCatName val="0"/>
          <c:showSerName val="0"/>
          <c:showPercent val="0"/>
          <c:showBubbleSize val="0"/>
        </c:dLbls>
        <c:marker val="1"/>
        <c:smooth val="0"/>
        <c:axId val="1894104592"/>
        <c:axId val="1894112752"/>
      </c:lineChart>
      <c:catAx>
        <c:axId val="1894104592"/>
        <c:scaling>
          <c:orientation val="minMax"/>
        </c:scaling>
        <c:delete val="0"/>
        <c:axPos val="b"/>
        <c:title>
          <c:tx>
            <c:rich>
              <a:bodyPr/>
              <a:lstStyle/>
              <a:p>
                <a:pPr>
                  <a:defRPr sz="2000" b="1" i="0" u="none" strike="noStrike" baseline="0">
                    <a:solidFill>
                      <a:srgbClr val="000000"/>
                    </a:solidFill>
                    <a:latin typeface="Arial"/>
                    <a:ea typeface="Arial"/>
                    <a:cs typeface="Arial"/>
                  </a:defRPr>
                </a:pPr>
                <a:r>
                  <a:rPr lang="en-US"/>
                  <a:t>Soittojen määrä viikossa ja kapasiteetin käyttöaste</a:t>
                </a:r>
              </a:p>
            </c:rich>
          </c:tx>
          <c:layout>
            <c:manualLayout>
              <c:xMode val="edge"/>
              <c:yMode val="edge"/>
              <c:x val="0.21976977445957452"/>
              <c:y val="0.92287234042553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i-FI"/>
          </a:p>
        </c:txPr>
        <c:crossAx val="1894112752"/>
        <c:crosses val="autoZero"/>
        <c:auto val="1"/>
        <c:lblAlgn val="ctr"/>
        <c:lblOffset val="100"/>
        <c:tickLblSkip val="1"/>
        <c:tickMarkSkip val="1"/>
        <c:noMultiLvlLbl val="0"/>
      </c:catAx>
      <c:valAx>
        <c:axId val="1894112752"/>
        <c:scaling>
          <c:orientation val="minMax"/>
          <c:max val="12"/>
        </c:scaling>
        <c:delete val="0"/>
        <c:axPos val="l"/>
        <c:title>
          <c:tx>
            <c:rich>
              <a:bodyPr/>
              <a:lstStyle/>
              <a:p>
                <a:pPr>
                  <a:defRPr sz="2000" b="1" i="0" u="none" strike="noStrike" baseline="0">
                    <a:solidFill>
                      <a:srgbClr val="000000"/>
                    </a:solidFill>
                    <a:latin typeface="Arial"/>
                    <a:ea typeface="Arial"/>
                    <a:cs typeface="Arial"/>
                  </a:defRPr>
                </a:pPr>
                <a:r>
                  <a:rPr lang="en-US"/>
                  <a:t>Minuuttia jonossa</a:t>
                </a:r>
              </a:p>
            </c:rich>
          </c:tx>
          <c:layout>
            <c:manualLayout>
              <c:xMode val="edge"/>
              <c:yMode val="edge"/>
              <c:x val="8.6372360844529754E-3"/>
              <c:y val="0.25265957446808512"/>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i-FI"/>
          </a:p>
        </c:txPr>
        <c:crossAx val="1894104592"/>
        <c:crosses val="autoZero"/>
        <c:crossBetween val="between"/>
        <c:majorUnit val="2"/>
        <c:minorUnit val="1"/>
      </c:valAx>
      <c:spPr>
        <a:noFill/>
        <a:ln w="25400">
          <a:noFill/>
        </a:ln>
      </c:spPr>
    </c:plotArea>
    <c:plotVisOnly val="1"/>
    <c:dispBlanksAs val="gap"/>
    <c:showDLblsOverMax val="0"/>
  </c:chart>
  <c:spPr>
    <a:solidFill>
      <a:srgbClr val="FFFFFF"/>
    </a:solidFill>
    <a:ln w="3175">
      <a:noFill/>
      <a:prstDash val="solid"/>
    </a:ln>
  </c:spPr>
  <c:txPr>
    <a:bodyPr/>
    <a:lstStyle/>
    <a:p>
      <a:pPr>
        <a:defRPr sz="1600" b="1" i="0" u="none" strike="noStrike" baseline="0">
          <a:solidFill>
            <a:srgbClr val="000000"/>
          </a:solidFill>
          <a:latin typeface="Arial"/>
          <a:ea typeface="Arial"/>
          <a:cs typeface="Arial"/>
        </a:defRPr>
      </a:pPr>
      <a:endParaRPr lang="fi-FI"/>
    </a:p>
  </c:txPr>
  <c:printSettings>
    <c:headerFooter alignWithMargins="0">
      <c:oddFooter>&amp;L&amp;F&amp;C&amp;A</c:oddFooter>
    </c:headerFooter>
    <c:pageMargins b="0.70866141732283472" l="0.47244094488188981" r="0.47244094488188981" t="0.59055118110236227" header="0.47244094488188981" footer="0.47244094488188981"/>
    <c:pageSetup paperSize="9" orientation="landscape"/>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7</xdr:row>
      <xdr:rowOff>190500</xdr:rowOff>
    </xdr:from>
    <xdr:to>
      <xdr:col>3</xdr:col>
      <xdr:colOff>28575</xdr:colOff>
      <xdr:row>12</xdr:row>
      <xdr:rowOff>209550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28575" y="2638425"/>
          <a:ext cx="8734425" cy="1733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n-US" sz="2000" b="0" i="0" u="none" strike="noStrike" baseline="0">
              <a:solidFill>
                <a:srgbClr val="000000"/>
              </a:solidFill>
              <a:latin typeface="Arial"/>
              <a:cs typeface="Arial"/>
            </a:rPr>
            <a:t>Postimyyntiorganisaatiossa on kaksi osastoa; puhelinkeskus ja keräily. Taulukossa näkyy henkilömäärät, työtunnit, työpäivät ja yksittäisen tilauksen kestoon kuluva aika. Selvitä osastojen kapasiteetti sekä keräilyn sesongin aikainen peak-kapasiteetti. Laske lisäksi käyttöasteet kun yhden viikon aikana sekä puhelinkeskus että keräily hoisi 5000 asiakasta.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1152525</xdr:colOff>
      <xdr:row>25</xdr:row>
      <xdr:rowOff>219075</xdr:rowOff>
    </xdr:to>
    <xdr:graphicFrame macro="">
      <xdr:nvGraphicFramePr>
        <xdr:cNvPr id="14343" name="Chart 5">
          <a:extLst>
            <a:ext uri="{FF2B5EF4-FFF2-40B4-BE49-F238E27FC236}">
              <a16:creationId xmlns:a16="http://schemas.microsoft.com/office/drawing/2014/main" id="{00000000-0008-0000-0100-000007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781050</xdr:colOff>
      <xdr:row>17</xdr:row>
      <xdr:rowOff>28575</xdr:rowOff>
    </xdr:from>
    <xdr:to>
      <xdr:col>5</xdr:col>
      <xdr:colOff>781050</xdr:colOff>
      <xdr:row>20</xdr:row>
      <xdr:rowOff>47626</xdr:rowOff>
    </xdr:to>
    <xdr:cxnSp macro="">
      <xdr:nvCxnSpPr>
        <xdr:cNvPr id="40" name="Straight Arrow Connector 39">
          <a:extLst>
            <a:ext uri="{FF2B5EF4-FFF2-40B4-BE49-F238E27FC236}">
              <a16:creationId xmlns:a16="http://schemas.microsoft.com/office/drawing/2014/main" id="{0AB0F628-B3F2-4946-8AA3-BB4CA95940C4}"/>
            </a:ext>
          </a:extLst>
        </xdr:cNvPr>
        <xdr:cNvCxnSpPr/>
      </xdr:nvCxnSpPr>
      <xdr:spPr>
        <a:xfrm flipH="1" flipV="1">
          <a:off x="7210425" y="4914900"/>
          <a:ext cx="0" cy="79057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1028701</xdr:colOff>
      <xdr:row>20</xdr:row>
      <xdr:rowOff>161925</xdr:rowOff>
    </xdr:from>
    <xdr:to>
      <xdr:col>5</xdr:col>
      <xdr:colOff>1114425</xdr:colOff>
      <xdr:row>21</xdr:row>
      <xdr:rowOff>241300</xdr:rowOff>
    </xdr:to>
    <xdr:sp macro="" textlink="">
      <xdr:nvSpPr>
        <xdr:cNvPr id="44" name="Freeform 55">
          <a:extLst>
            <a:ext uri="{FF2B5EF4-FFF2-40B4-BE49-F238E27FC236}">
              <a16:creationId xmlns:a16="http://schemas.microsoft.com/office/drawing/2014/main" id="{A61021EC-6AB6-4103-9D47-AA7E66E54A17}"/>
            </a:ext>
          </a:extLst>
        </xdr:cNvPr>
        <xdr:cNvSpPr>
          <a:spLocks/>
        </xdr:cNvSpPr>
      </xdr:nvSpPr>
      <xdr:spPr bwMode="auto">
        <a:xfrm flipV="1">
          <a:off x="7458076" y="5819775"/>
          <a:ext cx="85724" cy="336550"/>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val="FF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19050</xdr:colOff>
      <xdr:row>6</xdr:row>
      <xdr:rowOff>209550</xdr:rowOff>
    </xdr:from>
    <xdr:to>
      <xdr:col>2</xdr:col>
      <xdr:colOff>732836</xdr:colOff>
      <xdr:row>17</xdr:row>
      <xdr:rowOff>75291</xdr:rowOff>
    </xdr:to>
    <xdr:pic>
      <xdr:nvPicPr>
        <xdr:cNvPr id="38" name="Picture 37">
          <a:extLst>
            <a:ext uri="{FF2B5EF4-FFF2-40B4-BE49-F238E27FC236}">
              <a16:creationId xmlns:a16="http://schemas.microsoft.com/office/drawing/2014/main" id="{83491856-677E-4B57-9DF3-0298457920CB}"/>
            </a:ext>
          </a:extLst>
        </xdr:cNvPr>
        <xdr:cNvPicPr>
          <a:picLocks noChangeAspect="1"/>
        </xdr:cNvPicPr>
      </xdr:nvPicPr>
      <xdr:blipFill>
        <a:blip xmlns:r="http://schemas.openxmlformats.org/officeDocument/2006/relationships" r:embed="rId2"/>
        <a:stretch>
          <a:fillRect/>
        </a:stretch>
      </xdr:blipFill>
      <xdr:spPr>
        <a:xfrm>
          <a:off x="1304925" y="2266950"/>
          <a:ext cx="1999661" cy="2694666"/>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0.19445</cdr:x>
      <cdr:y>0.04522</cdr:y>
    </cdr:from>
    <cdr:to>
      <cdr:x>0.83685</cdr:x>
      <cdr:y>0.29255</cdr:y>
    </cdr:to>
    <cdr:sp macro="" textlink="">
      <cdr:nvSpPr>
        <cdr:cNvPr id="22529" name="Text Box 1"/>
        <cdr:cNvSpPr txBox="1">
          <a:spLocks xmlns:a="http://schemas.openxmlformats.org/drawingml/2006/main" noChangeArrowheads="1"/>
        </cdr:cNvSpPr>
      </cdr:nvSpPr>
      <cdr:spPr bwMode="auto">
        <a:xfrm xmlns:a="http://schemas.openxmlformats.org/drawingml/2006/main">
          <a:off x="1929902" y="323901"/>
          <a:ext cx="6375898" cy="17716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41148" rIns="54864" bIns="41148" anchor="ctr" upright="1"/>
        <a:lstStyle xmlns:a="http://schemas.openxmlformats.org/drawingml/2006/main"/>
        <a:p xmlns:a="http://schemas.openxmlformats.org/drawingml/2006/main">
          <a:pPr algn="ctr" rtl="0">
            <a:defRPr sz="1000"/>
          </a:pPr>
          <a:r>
            <a:rPr lang="en-US" sz="2800" b="1" i="0" u="none" strike="noStrike" baseline="0">
              <a:solidFill>
                <a:srgbClr val="000000"/>
              </a:solidFill>
              <a:latin typeface="Arial"/>
              <a:cs typeface="Arial"/>
            </a:rPr>
            <a:t>Kapasiteetin käyttöasteen noustessa</a:t>
          </a:r>
        </a:p>
        <a:p xmlns:a="http://schemas.openxmlformats.org/drawingml/2006/main">
          <a:pPr algn="ctr" rtl="0">
            <a:defRPr sz="1000"/>
          </a:pPr>
          <a:r>
            <a:rPr lang="en-US" sz="2800" b="1" i="0" u="none" strike="noStrike" baseline="0">
              <a:solidFill>
                <a:srgbClr val="000000"/>
              </a:solidFill>
              <a:latin typeface="Arial"/>
              <a:cs typeface="Arial"/>
            </a:rPr>
            <a:t>jonotusajat puhelinkeskukseen</a:t>
          </a:r>
        </a:p>
        <a:p xmlns:a="http://schemas.openxmlformats.org/drawingml/2006/main">
          <a:pPr algn="ctr" rtl="0">
            <a:defRPr sz="1000"/>
          </a:pPr>
          <a:r>
            <a:rPr lang="en-US" sz="2800" b="1" i="0" u="none" strike="noStrike" baseline="0">
              <a:solidFill>
                <a:srgbClr val="000000"/>
              </a:solidFill>
              <a:latin typeface="Arial"/>
              <a:cs typeface="Arial"/>
            </a:rPr>
            <a:t>räjähtävät taivaisiin!</a:t>
          </a:r>
        </a:p>
        <a:p xmlns:a="http://schemas.openxmlformats.org/drawingml/2006/main">
          <a:pPr algn="ctr" rtl="0">
            <a:defRPr sz="1000"/>
          </a:pPr>
          <a:r>
            <a:rPr lang="en-US" sz="2000" b="0" i="0" u="none" strike="noStrike" baseline="0">
              <a:solidFill>
                <a:srgbClr val="000000"/>
              </a:solidFill>
              <a:latin typeface="Arial"/>
              <a:cs typeface="Arial"/>
            </a:rPr>
            <a:t>(eli kapasiteettivaraa tulee jättää)</a:t>
          </a:r>
          <a:endParaRPr lang="en-US" sz="2800" b="1" i="0" u="none" strike="noStrike" baseline="0">
            <a:solidFill>
              <a:srgbClr val="000000"/>
            </a:solidFill>
            <a:latin typeface="Arial"/>
            <a:cs typeface="Arial"/>
          </a:endParaRPr>
        </a:p>
      </cdr:txBody>
    </cdr:sp>
  </cdr:relSizeAnchor>
  <cdr:relSizeAnchor xmlns:cdr="http://schemas.openxmlformats.org/drawingml/2006/chartDrawing">
    <cdr:from>
      <cdr:x>0.34549</cdr:x>
      <cdr:y>0.39356</cdr:y>
    </cdr:from>
    <cdr:to>
      <cdr:x>0.57774</cdr:x>
      <cdr:y>0.60693</cdr:y>
    </cdr:to>
    <cdr:sp macro="" textlink="">
      <cdr:nvSpPr>
        <cdr:cNvPr id="3" name="Text Box 1">
          <a:extLst xmlns:a="http://schemas.openxmlformats.org/drawingml/2006/main">
            <a:ext uri="{FF2B5EF4-FFF2-40B4-BE49-F238E27FC236}">
              <a16:creationId xmlns:a16="http://schemas.microsoft.com/office/drawing/2014/main" id="{873F5231-83BD-48C4-B02F-82297890711C}"/>
            </a:ext>
          </a:extLst>
        </cdr:cNvPr>
        <cdr:cNvSpPr txBox="1">
          <a:spLocks xmlns:a="http://schemas.openxmlformats.org/drawingml/2006/main" noChangeArrowheads="1"/>
        </cdr:cNvSpPr>
      </cdr:nvSpPr>
      <cdr:spPr bwMode="auto">
        <a:xfrm xmlns:a="http://schemas.openxmlformats.org/drawingml/2006/main">
          <a:off x="3429000" y="2818978"/>
          <a:ext cx="2305050" cy="152836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54864" bIns="41148"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400" b="0" i="0" u="none" strike="noStrike" baseline="0">
              <a:solidFill>
                <a:srgbClr val="000000"/>
              </a:solidFill>
              <a:latin typeface="Arial"/>
              <a:cs typeface="Arial"/>
            </a:rPr>
            <a:t>Laskuoletuksina</a:t>
          </a:r>
        </a:p>
        <a:p xmlns:a="http://schemas.openxmlformats.org/drawingml/2006/main">
          <a:pPr algn="ctr" rtl="0">
            <a:defRPr sz="1000"/>
          </a:pPr>
          <a:r>
            <a:rPr lang="en-US" sz="1400" b="0" i="0" u="none" strike="noStrike" baseline="0">
              <a:solidFill>
                <a:srgbClr val="000000"/>
              </a:solidFill>
              <a:latin typeface="Arial"/>
              <a:cs typeface="Arial"/>
            </a:rPr>
            <a:t>M/M/s -jono,</a:t>
          </a:r>
        </a:p>
        <a:p xmlns:a="http://schemas.openxmlformats.org/drawingml/2006/main">
          <a:pPr algn="ctr" rtl="0">
            <a:defRPr sz="1000"/>
          </a:pPr>
          <a:r>
            <a:rPr lang="en-US" sz="1400" b="0" i="0" u="none" strike="noStrike" baseline="0">
              <a:solidFill>
                <a:srgbClr val="000000"/>
              </a:solidFill>
              <a:latin typeface="Arial"/>
              <a:cs typeface="Arial"/>
            </a:rPr>
            <a:t>saapumistiheys 60-115</a:t>
          </a:r>
        </a:p>
        <a:p xmlns:a="http://schemas.openxmlformats.org/drawingml/2006/main">
          <a:pPr algn="ctr" rtl="0">
            <a:defRPr sz="1000"/>
          </a:pPr>
          <a:r>
            <a:rPr lang="en-US" sz="1400" b="0" i="0" u="none" strike="noStrike" baseline="0">
              <a:solidFill>
                <a:srgbClr val="000000"/>
              </a:solidFill>
              <a:latin typeface="Arial"/>
              <a:cs typeface="Arial"/>
            </a:rPr>
            <a:t>asiakasta per tunti,</a:t>
          </a:r>
        </a:p>
        <a:p xmlns:a="http://schemas.openxmlformats.org/drawingml/2006/main">
          <a:pPr algn="ctr" rtl="0">
            <a:defRPr sz="1000"/>
          </a:pPr>
          <a:r>
            <a:rPr lang="en-US" sz="1400" b="0" i="0" u="none" strike="noStrike" baseline="0">
              <a:solidFill>
                <a:srgbClr val="000000"/>
              </a:solidFill>
              <a:latin typeface="Arial"/>
              <a:cs typeface="Arial"/>
            </a:rPr>
            <a:t>palvelutahti 20</a:t>
          </a:r>
        </a:p>
        <a:p xmlns:a="http://schemas.openxmlformats.org/drawingml/2006/main">
          <a:pPr algn="ctr" rtl="0">
            <a:defRPr sz="1000"/>
          </a:pPr>
          <a:r>
            <a:rPr lang="en-US" sz="1400" b="0" i="0" u="none" strike="noStrike" baseline="0">
              <a:solidFill>
                <a:srgbClr val="000000"/>
              </a:solidFill>
              <a:latin typeface="Arial"/>
              <a:cs typeface="Arial"/>
            </a:rPr>
            <a:t>asiakasta per tunti</a:t>
          </a:r>
        </a:p>
        <a:p xmlns:a="http://schemas.openxmlformats.org/drawingml/2006/main">
          <a:pPr algn="ctr" rtl="0">
            <a:defRPr sz="1000"/>
          </a:pPr>
          <a:r>
            <a:rPr lang="en-US" sz="1400" b="0" i="0" u="none" strike="noStrike" baseline="0">
              <a:solidFill>
                <a:srgbClr val="000000"/>
              </a:solidFill>
              <a:latin typeface="Arial"/>
              <a:cs typeface="Arial"/>
            </a:rPr>
            <a:t>ja palvelijoita 6 kpl</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66675</xdr:colOff>
      <xdr:row>6</xdr:row>
      <xdr:rowOff>95250</xdr:rowOff>
    </xdr:from>
    <xdr:to>
      <xdr:col>2</xdr:col>
      <xdr:colOff>76200</xdr:colOff>
      <xdr:row>14</xdr:row>
      <xdr:rowOff>257175</xdr:rowOff>
    </xdr:to>
    <xdr:sp macro="" textlink="">
      <xdr:nvSpPr>
        <xdr:cNvPr id="3086" name="Text Box 14">
          <a:extLst>
            <a:ext uri="{FF2B5EF4-FFF2-40B4-BE49-F238E27FC236}">
              <a16:creationId xmlns:a16="http://schemas.microsoft.com/office/drawing/2014/main" id="{00000000-0008-0000-0200-00000E0C0000}"/>
            </a:ext>
          </a:extLst>
        </xdr:cNvPr>
        <xdr:cNvSpPr txBox="1">
          <a:spLocks noChangeArrowheads="1"/>
        </xdr:cNvSpPr>
      </xdr:nvSpPr>
      <xdr:spPr bwMode="auto">
        <a:xfrm>
          <a:off x="66675" y="2800350"/>
          <a:ext cx="5610225" cy="2828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US" sz="2000" b="0" i="0" u="none" strike="noStrike" baseline="0">
              <a:solidFill>
                <a:srgbClr val="000000"/>
              </a:solidFill>
              <a:latin typeface="Arial"/>
              <a:cs typeface="Arial"/>
            </a:rPr>
            <a:t>Sekin käsittelyprosessi on kuvatun kaltainen. </a:t>
          </a:r>
        </a:p>
        <a:p>
          <a:pPr algn="l" rtl="0">
            <a:defRPr sz="1000"/>
          </a:pPr>
          <a:r>
            <a:rPr lang="en-US" sz="2000" b="0" i="0" u="none" strike="noStrike" baseline="0">
              <a:solidFill>
                <a:srgbClr val="000000"/>
              </a:solidFill>
              <a:latin typeface="Arial"/>
              <a:cs typeface="Arial"/>
            </a:rPr>
            <a:t>- Mikä osasto on prosessin pullonkaula ja mikä on linjan kokonaiskapasitetti?</a:t>
          </a:r>
        </a:p>
        <a:p>
          <a:pPr algn="l" rtl="0">
            <a:defRPr sz="1000"/>
          </a:pPr>
          <a:r>
            <a:rPr lang="en-US" sz="2000" b="0" i="0" u="none" strike="noStrike" baseline="0">
              <a:solidFill>
                <a:srgbClr val="000000"/>
              </a:solidFill>
              <a:latin typeface="Arial"/>
              <a:cs typeface="Arial"/>
            </a:rPr>
            <a:t>- Jos halutaan käsitellä 9000 sekkiä tunnissa niin mitä investointeja pitää tehdä? </a:t>
          </a:r>
        </a:p>
        <a:p>
          <a:pPr algn="l" rtl="0">
            <a:defRPr sz="1000"/>
          </a:pPr>
          <a:r>
            <a:rPr lang="en-US" sz="2000" b="0" i="0" u="none" strike="noStrike" baseline="0">
              <a:solidFill>
                <a:srgbClr val="000000"/>
              </a:solidFill>
              <a:latin typeface="Arial"/>
              <a:cs typeface="Arial"/>
            </a:rPr>
            <a:t>- Jos halutaan käsitellä 15000 sekkiä tunnissa ja uusi jakosuhde on 25%:75% niin mitä investointeja pitää tehdä? </a:t>
          </a:r>
        </a:p>
      </xdr:txBody>
    </xdr:sp>
    <xdr:clientData/>
  </xdr:twoCellAnchor>
  <xdr:twoCellAnchor>
    <xdr:from>
      <xdr:col>1</xdr:col>
      <xdr:colOff>1809750</xdr:colOff>
      <xdr:row>37</xdr:row>
      <xdr:rowOff>190500</xdr:rowOff>
    </xdr:from>
    <xdr:to>
      <xdr:col>1</xdr:col>
      <xdr:colOff>1971675</xdr:colOff>
      <xdr:row>42</xdr:row>
      <xdr:rowOff>190500</xdr:rowOff>
    </xdr:to>
    <xdr:grpSp>
      <xdr:nvGrpSpPr>
        <xdr:cNvPr id="3172" name="Group 38">
          <a:extLst>
            <a:ext uri="{FF2B5EF4-FFF2-40B4-BE49-F238E27FC236}">
              <a16:creationId xmlns:a16="http://schemas.microsoft.com/office/drawing/2014/main" id="{00000000-0008-0000-0200-0000640C0000}"/>
            </a:ext>
          </a:extLst>
        </xdr:cNvPr>
        <xdr:cNvGrpSpPr>
          <a:grpSpLocks/>
        </xdr:cNvGrpSpPr>
      </xdr:nvGrpSpPr>
      <xdr:grpSpPr bwMode="auto">
        <a:xfrm>
          <a:off x="4616450" y="13538200"/>
          <a:ext cx="161925" cy="1727200"/>
          <a:chOff x="484" y="1693"/>
          <a:chExt cx="17" cy="181"/>
        </a:xfrm>
      </xdr:grpSpPr>
      <xdr:sp macro="" textlink="">
        <xdr:nvSpPr>
          <xdr:cNvPr id="3195" name="Freeform 32">
            <a:extLst>
              <a:ext uri="{FF2B5EF4-FFF2-40B4-BE49-F238E27FC236}">
                <a16:creationId xmlns:a16="http://schemas.microsoft.com/office/drawing/2014/main" id="{00000000-0008-0000-0200-00007B0C0000}"/>
              </a:ext>
            </a:extLst>
          </xdr:cNvPr>
          <xdr:cNvSpPr>
            <a:spLocks/>
          </xdr:cNvSpPr>
        </xdr:nvSpPr>
        <xdr:spPr bwMode="auto">
          <a:xfrm>
            <a:off x="484" y="1839"/>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196" name="Freeform 33">
            <a:extLst>
              <a:ext uri="{FF2B5EF4-FFF2-40B4-BE49-F238E27FC236}">
                <a16:creationId xmlns:a16="http://schemas.microsoft.com/office/drawing/2014/main" id="{00000000-0008-0000-0200-00007C0C0000}"/>
              </a:ext>
            </a:extLst>
          </xdr:cNvPr>
          <xdr:cNvSpPr>
            <a:spLocks/>
          </xdr:cNvSpPr>
        </xdr:nvSpPr>
        <xdr:spPr bwMode="auto">
          <a:xfrm>
            <a:off x="484" y="1693"/>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197" name="Freeform 34">
            <a:extLst>
              <a:ext uri="{FF2B5EF4-FFF2-40B4-BE49-F238E27FC236}">
                <a16:creationId xmlns:a16="http://schemas.microsoft.com/office/drawing/2014/main" id="{00000000-0008-0000-0200-00007D0C0000}"/>
              </a:ext>
            </a:extLst>
          </xdr:cNvPr>
          <xdr:cNvSpPr>
            <a:spLocks/>
          </xdr:cNvSpPr>
        </xdr:nvSpPr>
        <xdr:spPr bwMode="auto">
          <a:xfrm>
            <a:off x="484" y="1801"/>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8000" mc:Ignorable="a14" a14:legacySpreadsheetColorIndex="17"/>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198" name="Freeform 35">
            <a:extLst>
              <a:ext uri="{FF2B5EF4-FFF2-40B4-BE49-F238E27FC236}">
                <a16:creationId xmlns:a16="http://schemas.microsoft.com/office/drawing/2014/main" id="{00000000-0008-0000-0200-00007E0C0000}"/>
              </a:ext>
            </a:extLst>
          </xdr:cNvPr>
          <xdr:cNvSpPr>
            <a:spLocks/>
          </xdr:cNvSpPr>
        </xdr:nvSpPr>
        <xdr:spPr bwMode="auto">
          <a:xfrm>
            <a:off x="484" y="1765"/>
            <a:ext cx="17" cy="71"/>
          </a:xfrm>
          <a:custGeom>
            <a:avLst/>
            <a:gdLst>
              <a:gd name="T0" fmla="*/ 0 w 17"/>
              <a:gd name="T1" fmla="*/ 0 h 66"/>
              <a:gd name="T2" fmla="*/ 17 w 17"/>
              <a:gd name="T3" fmla="*/ 34 h 66"/>
              <a:gd name="T4" fmla="*/ 1 w 17"/>
              <a:gd name="T5" fmla="*/ 71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8000" mc:Ignorable="a14" a14:legacySpreadsheetColorIndex="17"/>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199" name="Freeform 36">
            <a:extLst>
              <a:ext uri="{FF2B5EF4-FFF2-40B4-BE49-F238E27FC236}">
                <a16:creationId xmlns:a16="http://schemas.microsoft.com/office/drawing/2014/main" id="{00000000-0008-0000-0200-00007F0C0000}"/>
              </a:ext>
            </a:extLst>
          </xdr:cNvPr>
          <xdr:cNvSpPr>
            <a:spLocks/>
          </xdr:cNvSpPr>
        </xdr:nvSpPr>
        <xdr:spPr bwMode="auto">
          <a:xfrm>
            <a:off x="484" y="1730"/>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200" name="Freeform 37">
            <a:extLst>
              <a:ext uri="{FF2B5EF4-FFF2-40B4-BE49-F238E27FC236}">
                <a16:creationId xmlns:a16="http://schemas.microsoft.com/office/drawing/2014/main" id="{00000000-0008-0000-0200-0000800C0000}"/>
              </a:ext>
            </a:extLst>
          </xdr:cNvPr>
          <xdr:cNvSpPr>
            <a:spLocks/>
          </xdr:cNvSpPr>
        </xdr:nvSpPr>
        <xdr:spPr bwMode="auto">
          <a:xfrm>
            <a:off x="484" y="1730"/>
            <a:ext cx="17" cy="71"/>
          </a:xfrm>
          <a:custGeom>
            <a:avLst/>
            <a:gdLst>
              <a:gd name="T0" fmla="*/ 0 w 17"/>
              <a:gd name="T1" fmla="*/ 0 h 66"/>
              <a:gd name="T2" fmla="*/ 17 w 17"/>
              <a:gd name="T3" fmla="*/ 34 h 66"/>
              <a:gd name="T4" fmla="*/ 1 w 17"/>
              <a:gd name="T5" fmla="*/ 71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1819275</xdr:colOff>
      <xdr:row>28</xdr:row>
      <xdr:rowOff>180975</xdr:rowOff>
    </xdr:from>
    <xdr:to>
      <xdr:col>1</xdr:col>
      <xdr:colOff>1981200</xdr:colOff>
      <xdr:row>33</xdr:row>
      <xdr:rowOff>180975</xdr:rowOff>
    </xdr:to>
    <xdr:grpSp>
      <xdr:nvGrpSpPr>
        <xdr:cNvPr id="3173" name="Group 39">
          <a:extLst>
            <a:ext uri="{FF2B5EF4-FFF2-40B4-BE49-F238E27FC236}">
              <a16:creationId xmlns:a16="http://schemas.microsoft.com/office/drawing/2014/main" id="{00000000-0008-0000-0200-0000650C0000}"/>
            </a:ext>
          </a:extLst>
        </xdr:cNvPr>
        <xdr:cNvGrpSpPr>
          <a:grpSpLocks/>
        </xdr:cNvGrpSpPr>
      </xdr:nvGrpSpPr>
      <xdr:grpSpPr bwMode="auto">
        <a:xfrm>
          <a:off x="4625975" y="10391775"/>
          <a:ext cx="161925" cy="1727200"/>
          <a:chOff x="484" y="1693"/>
          <a:chExt cx="17" cy="181"/>
        </a:xfrm>
      </xdr:grpSpPr>
      <xdr:sp macro="" textlink="">
        <xdr:nvSpPr>
          <xdr:cNvPr id="3189" name="Freeform 40">
            <a:extLst>
              <a:ext uri="{FF2B5EF4-FFF2-40B4-BE49-F238E27FC236}">
                <a16:creationId xmlns:a16="http://schemas.microsoft.com/office/drawing/2014/main" id="{00000000-0008-0000-0200-0000750C0000}"/>
              </a:ext>
            </a:extLst>
          </xdr:cNvPr>
          <xdr:cNvSpPr>
            <a:spLocks/>
          </xdr:cNvSpPr>
        </xdr:nvSpPr>
        <xdr:spPr bwMode="auto">
          <a:xfrm>
            <a:off x="484" y="1839"/>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190" name="Freeform 41">
            <a:extLst>
              <a:ext uri="{FF2B5EF4-FFF2-40B4-BE49-F238E27FC236}">
                <a16:creationId xmlns:a16="http://schemas.microsoft.com/office/drawing/2014/main" id="{00000000-0008-0000-0200-0000760C0000}"/>
              </a:ext>
            </a:extLst>
          </xdr:cNvPr>
          <xdr:cNvSpPr>
            <a:spLocks/>
          </xdr:cNvSpPr>
        </xdr:nvSpPr>
        <xdr:spPr bwMode="auto">
          <a:xfrm>
            <a:off x="484" y="1693"/>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191" name="Freeform 42">
            <a:extLst>
              <a:ext uri="{FF2B5EF4-FFF2-40B4-BE49-F238E27FC236}">
                <a16:creationId xmlns:a16="http://schemas.microsoft.com/office/drawing/2014/main" id="{00000000-0008-0000-0200-0000770C0000}"/>
              </a:ext>
            </a:extLst>
          </xdr:cNvPr>
          <xdr:cNvSpPr>
            <a:spLocks/>
          </xdr:cNvSpPr>
        </xdr:nvSpPr>
        <xdr:spPr bwMode="auto">
          <a:xfrm>
            <a:off x="484" y="1801"/>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8000" mc:Ignorable="a14" a14:legacySpreadsheetColorIndex="17"/>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192" name="Freeform 43">
            <a:extLst>
              <a:ext uri="{FF2B5EF4-FFF2-40B4-BE49-F238E27FC236}">
                <a16:creationId xmlns:a16="http://schemas.microsoft.com/office/drawing/2014/main" id="{00000000-0008-0000-0200-0000780C0000}"/>
              </a:ext>
            </a:extLst>
          </xdr:cNvPr>
          <xdr:cNvSpPr>
            <a:spLocks/>
          </xdr:cNvSpPr>
        </xdr:nvSpPr>
        <xdr:spPr bwMode="auto">
          <a:xfrm>
            <a:off x="484" y="1765"/>
            <a:ext cx="17" cy="71"/>
          </a:xfrm>
          <a:custGeom>
            <a:avLst/>
            <a:gdLst>
              <a:gd name="T0" fmla="*/ 0 w 17"/>
              <a:gd name="T1" fmla="*/ 0 h 66"/>
              <a:gd name="T2" fmla="*/ 17 w 17"/>
              <a:gd name="T3" fmla="*/ 34 h 66"/>
              <a:gd name="T4" fmla="*/ 1 w 17"/>
              <a:gd name="T5" fmla="*/ 71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8000" mc:Ignorable="a14" a14:legacySpreadsheetColorIndex="17"/>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193" name="Freeform 44">
            <a:extLst>
              <a:ext uri="{FF2B5EF4-FFF2-40B4-BE49-F238E27FC236}">
                <a16:creationId xmlns:a16="http://schemas.microsoft.com/office/drawing/2014/main" id="{00000000-0008-0000-0200-0000790C0000}"/>
              </a:ext>
            </a:extLst>
          </xdr:cNvPr>
          <xdr:cNvSpPr>
            <a:spLocks/>
          </xdr:cNvSpPr>
        </xdr:nvSpPr>
        <xdr:spPr bwMode="auto">
          <a:xfrm>
            <a:off x="484" y="1730"/>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194" name="Freeform 45">
            <a:extLst>
              <a:ext uri="{FF2B5EF4-FFF2-40B4-BE49-F238E27FC236}">
                <a16:creationId xmlns:a16="http://schemas.microsoft.com/office/drawing/2014/main" id="{00000000-0008-0000-0200-00007A0C0000}"/>
              </a:ext>
            </a:extLst>
          </xdr:cNvPr>
          <xdr:cNvSpPr>
            <a:spLocks/>
          </xdr:cNvSpPr>
        </xdr:nvSpPr>
        <xdr:spPr bwMode="auto">
          <a:xfrm>
            <a:off x="484" y="1730"/>
            <a:ext cx="17" cy="71"/>
          </a:xfrm>
          <a:custGeom>
            <a:avLst/>
            <a:gdLst>
              <a:gd name="T0" fmla="*/ 0 w 17"/>
              <a:gd name="T1" fmla="*/ 0 h 66"/>
              <a:gd name="T2" fmla="*/ 17 w 17"/>
              <a:gd name="T3" fmla="*/ 34 h 66"/>
              <a:gd name="T4" fmla="*/ 1 w 17"/>
              <a:gd name="T5" fmla="*/ 71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1819275</xdr:colOff>
      <xdr:row>18</xdr:row>
      <xdr:rowOff>152400</xdr:rowOff>
    </xdr:from>
    <xdr:to>
      <xdr:col>1</xdr:col>
      <xdr:colOff>1981200</xdr:colOff>
      <xdr:row>19</xdr:row>
      <xdr:rowOff>142875</xdr:rowOff>
    </xdr:to>
    <xdr:sp macro="" textlink="">
      <xdr:nvSpPr>
        <xdr:cNvPr id="3174" name="Freeform 47">
          <a:extLst>
            <a:ext uri="{FF2B5EF4-FFF2-40B4-BE49-F238E27FC236}">
              <a16:creationId xmlns:a16="http://schemas.microsoft.com/office/drawing/2014/main" id="{00000000-0008-0000-0200-0000660C0000}"/>
            </a:ext>
          </a:extLst>
        </xdr:cNvPr>
        <xdr:cNvSpPr>
          <a:spLocks/>
        </xdr:cNvSpPr>
      </xdr:nvSpPr>
      <xdr:spPr bwMode="auto">
        <a:xfrm flipV="1">
          <a:off x="4619625" y="9829800"/>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1819275</xdr:colOff>
      <xdr:row>19</xdr:row>
      <xdr:rowOff>171450</xdr:rowOff>
    </xdr:from>
    <xdr:to>
      <xdr:col>1</xdr:col>
      <xdr:colOff>1981200</xdr:colOff>
      <xdr:row>20</xdr:row>
      <xdr:rowOff>161925</xdr:rowOff>
    </xdr:to>
    <xdr:sp macro="" textlink="">
      <xdr:nvSpPr>
        <xdr:cNvPr id="3175" name="Freeform 49">
          <a:extLst>
            <a:ext uri="{FF2B5EF4-FFF2-40B4-BE49-F238E27FC236}">
              <a16:creationId xmlns:a16="http://schemas.microsoft.com/office/drawing/2014/main" id="{00000000-0008-0000-0200-0000670C0000}"/>
            </a:ext>
          </a:extLst>
        </xdr:cNvPr>
        <xdr:cNvSpPr>
          <a:spLocks/>
        </xdr:cNvSpPr>
      </xdr:nvSpPr>
      <xdr:spPr bwMode="auto">
        <a:xfrm flipV="1">
          <a:off x="4619625" y="10191750"/>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8000" mc:Ignorable="a14" a14:legacySpreadsheetColorIndex="17"/>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1819275</xdr:colOff>
      <xdr:row>19</xdr:row>
      <xdr:rowOff>171450</xdr:rowOff>
    </xdr:from>
    <xdr:to>
      <xdr:col>1</xdr:col>
      <xdr:colOff>1981200</xdr:colOff>
      <xdr:row>21</xdr:row>
      <xdr:rowOff>161925</xdr:rowOff>
    </xdr:to>
    <xdr:sp macro="" textlink="">
      <xdr:nvSpPr>
        <xdr:cNvPr id="3176" name="Freeform 50">
          <a:extLst>
            <a:ext uri="{FF2B5EF4-FFF2-40B4-BE49-F238E27FC236}">
              <a16:creationId xmlns:a16="http://schemas.microsoft.com/office/drawing/2014/main" id="{00000000-0008-0000-0200-0000680C0000}"/>
            </a:ext>
          </a:extLst>
        </xdr:cNvPr>
        <xdr:cNvSpPr>
          <a:spLocks/>
        </xdr:cNvSpPr>
      </xdr:nvSpPr>
      <xdr:spPr bwMode="auto">
        <a:xfrm flipV="1">
          <a:off x="4619625" y="10191750"/>
          <a:ext cx="161925" cy="676275"/>
        </a:xfrm>
        <a:custGeom>
          <a:avLst/>
          <a:gdLst>
            <a:gd name="T0" fmla="*/ 0 w 17"/>
            <a:gd name="T1" fmla="*/ 0 h 66"/>
            <a:gd name="T2" fmla="*/ 161925 w 17"/>
            <a:gd name="T3" fmla="*/ 327891 h 66"/>
            <a:gd name="T4" fmla="*/ 9525 w 17"/>
            <a:gd name="T5" fmla="*/ 6762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8000" mc:Ignorable="a14" a14:legacySpreadsheetColorIndex="17"/>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1781175</xdr:colOff>
      <xdr:row>18</xdr:row>
      <xdr:rowOff>161925</xdr:rowOff>
    </xdr:from>
    <xdr:to>
      <xdr:col>2</xdr:col>
      <xdr:colOff>1943100</xdr:colOff>
      <xdr:row>19</xdr:row>
      <xdr:rowOff>152400</xdr:rowOff>
    </xdr:to>
    <xdr:sp macro="" textlink="">
      <xdr:nvSpPr>
        <xdr:cNvPr id="3177" name="Freeform 54">
          <a:extLst>
            <a:ext uri="{FF2B5EF4-FFF2-40B4-BE49-F238E27FC236}">
              <a16:creationId xmlns:a16="http://schemas.microsoft.com/office/drawing/2014/main" id="{00000000-0008-0000-0200-0000690C0000}"/>
            </a:ext>
          </a:extLst>
        </xdr:cNvPr>
        <xdr:cNvSpPr>
          <a:spLocks/>
        </xdr:cNvSpPr>
      </xdr:nvSpPr>
      <xdr:spPr bwMode="auto">
        <a:xfrm flipV="1">
          <a:off x="7381875" y="98393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1781175</xdr:colOff>
      <xdr:row>22</xdr:row>
      <xdr:rowOff>180975</xdr:rowOff>
    </xdr:from>
    <xdr:to>
      <xdr:col>2</xdr:col>
      <xdr:colOff>1943100</xdr:colOff>
      <xdr:row>23</xdr:row>
      <xdr:rowOff>161925</xdr:rowOff>
    </xdr:to>
    <xdr:sp macro="" textlink="">
      <xdr:nvSpPr>
        <xdr:cNvPr id="3178" name="Freeform 55">
          <a:extLst>
            <a:ext uri="{FF2B5EF4-FFF2-40B4-BE49-F238E27FC236}">
              <a16:creationId xmlns:a16="http://schemas.microsoft.com/office/drawing/2014/main" id="{00000000-0008-0000-0200-00006A0C0000}"/>
            </a:ext>
          </a:extLst>
        </xdr:cNvPr>
        <xdr:cNvSpPr>
          <a:spLocks/>
        </xdr:cNvSpPr>
      </xdr:nvSpPr>
      <xdr:spPr bwMode="auto">
        <a:xfrm flipV="1">
          <a:off x="7381875" y="1122997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1781175</xdr:colOff>
      <xdr:row>19</xdr:row>
      <xdr:rowOff>180975</xdr:rowOff>
    </xdr:from>
    <xdr:to>
      <xdr:col>2</xdr:col>
      <xdr:colOff>1943100</xdr:colOff>
      <xdr:row>20</xdr:row>
      <xdr:rowOff>171450</xdr:rowOff>
    </xdr:to>
    <xdr:sp macro="" textlink="">
      <xdr:nvSpPr>
        <xdr:cNvPr id="3179" name="Freeform 56">
          <a:extLst>
            <a:ext uri="{FF2B5EF4-FFF2-40B4-BE49-F238E27FC236}">
              <a16:creationId xmlns:a16="http://schemas.microsoft.com/office/drawing/2014/main" id="{00000000-0008-0000-0200-00006B0C0000}"/>
            </a:ext>
          </a:extLst>
        </xdr:cNvPr>
        <xdr:cNvSpPr>
          <a:spLocks/>
        </xdr:cNvSpPr>
      </xdr:nvSpPr>
      <xdr:spPr bwMode="auto">
        <a:xfrm flipV="1">
          <a:off x="7381875" y="1020127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8000" mc:Ignorable="a14" a14:legacySpreadsheetColorIndex="17"/>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1781175</xdr:colOff>
      <xdr:row>19</xdr:row>
      <xdr:rowOff>180975</xdr:rowOff>
    </xdr:from>
    <xdr:to>
      <xdr:col>2</xdr:col>
      <xdr:colOff>1943100</xdr:colOff>
      <xdr:row>21</xdr:row>
      <xdr:rowOff>171450</xdr:rowOff>
    </xdr:to>
    <xdr:sp macro="" textlink="">
      <xdr:nvSpPr>
        <xdr:cNvPr id="3180" name="Freeform 57">
          <a:extLst>
            <a:ext uri="{FF2B5EF4-FFF2-40B4-BE49-F238E27FC236}">
              <a16:creationId xmlns:a16="http://schemas.microsoft.com/office/drawing/2014/main" id="{00000000-0008-0000-0200-00006C0C0000}"/>
            </a:ext>
          </a:extLst>
        </xdr:cNvPr>
        <xdr:cNvSpPr>
          <a:spLocks/>
        </xdr:cNvSpPr>
      </xdr:nvSpPr>
      <xdr:spPr bwMode="auto">
        <a:xfrm flipV="1">
          <a:off x="7381875" y="10201275"/>
          <a:ext cx="161925" cy="676275"/>
        </a:xfrm>
        <a:custGeom>
          <a:avLst/>
          <a:gdLst>
            <a:gd name="T0" fmla="*/ 0 w 17"/>
            <a:gd name="T1" fmla="*/ 0 h 66"/>
            <a:gd name="T2" fmla="*/ 161925 w 17"/>
            <a:gd name="T3" fmla="*/ 327891 h 66"/>
            <a:gd name="T4" fmla="*/ 9525 w 17"/>
            <a:gd name="T5" fmla="*/ 6762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8000" mc:Ignorable="a14" a14:legacySpreadsheetColorIndex="17"/>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1781175</xdr:colOff>
      <xdr:row>21</xdr:row>
      <xdr:rowOff>171450</xdr:rowOff>
    </xdr:from>
    <xdr:to>
      <xdr:col>2</xdr:col>
      <xdr:colOff>1943100</xdr:colOff>
      <xdr:row>22</xdr:row>
      <xdr:rowOff>161925</xdr:rowOff>
    </xdr:to>
    <xdr:sp macro="" textlink="">
      <xdr:nvSpPr>
        <xdr:cNvPr id="3181" name="Freeform 58">
          <a:extLst>
            <a:ext uri="{FF2B5EF4-FFF2-40B4-BE49-F238E27FC236}">
              <a16:creationId xmlns:a16="http://schemas.microsoft.com/office/drawing/2014/main" id="{00000000-0008-0000-0200-00006D0C0000}"/>
            </a:ext>
          </a:extLst>
        </xdr:cNvPr>
        <xdr:cNvSpPr>
          <a:spLocks/>
        </xdr:cNvSpPr>
      </xdr:nvSpPr>
      <xdr:spPr bwMode="auto">
        <a:xfrm flipV="1">
          <a:off x="7381875" y="10877550"/>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1781175</xdr:colOff>
      <xdr:row>20</xdr:row>
      <xdr:rowOff>171450</xdr:rowOff>
    </xdr:from>
    <xdr:to>
      <xdr:col>2</xdr:col>
      <xdr:colOff>1943100</xdr:colOff>
      <xdr:row>22</xdr:row>
      <xdr:rowOff>161925</xdr:rowOff>
    </xdr:to>
    <xdr:sp macro="" textlink="">
      <xdr:nvSpPr>
        <xdr:cNvPr id="3182" name="Freeform 59">
          <a:extLst>
            <a:ext uri="{FF2B5EF4-FFF2-40B4-BE49-F238E27FC236}">
              <a16:creationId xmlns:a16="http://schemas.microsoft.com/office/drawing/2014/main" id="{00000000-0008-0000-0200-00006E0C0000}"/>
            </a:ext>
          </a:extLst>
        </xdr:cNvPr>
        <xdr:cNvSpPr>
          <a:spLocks/>
        </xdr:cNvSpPr>
      </xdr:nvSpPr>
      <xdr:spPr bwMode="auto">
        <a:xfrm flipV="1">
          <a:off x="7381875" y="10534650"/>
          <a:ext cx="161925" cy="676275"/>
        </a:xfrm>
        <a:custGeom>
          <a:avLst/>
          <a:gdLst>
            <a:gd name="T0" fmla="*/ 0 w 17"/>
            <a:gd name="T1" fmla="*/ 0 h 66"/>
            <a:gd name="T2" fmla="*/ 161925 w 17"/>
            <a:gd name="T3" fmla="*/ 327891 h 66"/>
            <a:gd name="T4" fmla="*/ 9525 w 17"/>
            <a:gd name="T5" fmla="*/ 6762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1819275</xdr:colOff>
      <xdr:row>20</xdr:row>
      <xdr:rowOff>180975</xdr:rowOff>
    </xdr:from>
    <xdr:to>
      <xdr:col>2</xdr:col>
      <xdr:colOff>1019175</xdr:colOff>
      <xdr:row>20</xdr:row>
      <xdr:rowOff>180975</xdr:rowOff>
    </xdr:to>
    <xdr:sp macro="" textlink="">
      <xdr:nvSpPr>
        <xdr:cNvPr id="3183" name="Line 61">
          <a:extLst>
            <a:ext uri="{FF2B5EF4-FFF2-40B4-BE49-F238E27FC236}">
              <a16:creationId xmlns:a16="http://schemas.microsoft.com/office/drawing/2014/main" id="{00000000-0008-0000-0200-00006F0C0000}"/>
            </a:ext>
          </a:extLst>
        </xdr:cNvPr>
        <xdr:cNvSpPr>
          <a:spLocks noChangeShapeType="1"/>
        </xdr:cNvSpPr>
      </xdr:nvSpPr>
      <xdr:spPr bwMode="auto">
        <a:xfrm>
          <a:off x="4619625" y="10544175"/>
          <a:ext cx="2000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1819275</xdr:colOff>
      <xdr:row>21</xdr:row>
      <xdr:rowOff>180975</xdr:rowOff>
    </xdr:from>
    <xdr:to>
      <xdr:col>2</xdr:col>
      <xdr:colOff>1019175</xdr:colOff>
      <xdr:row>21</xdr:row>
      <xdr:rowOff>180975</xdr:rowOff>
    </xdr:to>
    <xdr:sp macro="" textlink="">
      <xdr:nvSpPr>
        <xdr:cNvPr id="3184" name="Line 62">
          <a:extLst>
            <a:ext uri="{FF2B5EF4-FFF2-40B4-BE49-F238E27FC236}">
              <a16:creationId xmlns:a16="http://schemas.microsoft.com/office/drawing/2014/main" id="{00000000-0008-0000-0200-0000700C0000}"/>
            </a:ext>
          </a:extLst>
        </xdr:cNvPr>
        <xdr:cNvSpPr>
          <a:spLocks noChangeShapeType="1"/>
        </xdr:cNvSpPr>
      </xdr:nvSpPr>
      <xdr:spPr bwMode="auto">
        <a:xfrm>
          <a:off x="4619625" y="10887075"/>
          <a:ext cx="2000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1819275</xdr:colOff>
      <xdr:row>20</xdr:row>
      <xdr:rowOff>171450</xdr:rowOff>
    </xdr:from>
    <xdr:to>
      <xdr:col>1</xdr:col>
      <xdr:colOff>1981200</xdr:colOff>
      <xdr:row>21</xdr:row>
      <xdr:rowOff>161925</xdr:rowOff>
    </xdr:to>
    <xdr:sp macro="" textlink="">
      <xdr:nvSpPr>
        <xdr:cNvPr id="3185" name="Freeform 63">
          <a:extLst>
            <a:ext uri="{FF2B5EF4-FFF2-40B4-BE49-F238E27FC236}">
              <a16:creationId xmlns:a16="http://schemas.microsoft.com/office/drawing/2014/main" id="{00000000-0008-0000-0200-0000710C0000}"/>
            </a:ext>
          </a:extLst>
        </xdr:cNvPr>
        <xdr:cNvSpPr>
          <a:spLocks/>
        </xdr:cNvSpPr>
      </xdr:nvSpPr>
      <xdr:spPr bwMode="auto">
        <a:xfrm flipV="1">
          <a:off x="4619625" y="10534650"/>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8000" mc:Ignorable="a14" a14:legacySpreadsheetColorIndex="17"/>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1819275</xdr:colOff>
      <xdr:row>21</xdr:row>
      <xdr:rowOff>180975</xdr:rowOff>
    </xdr:from>
    <xdr:to>
      <xdr:col>2</xdr:col>
      <xdr:colOff>1019175</xdr:colOff>
      <xdr:row>21</xdr:row>
      <xdr:rowOff>180975</xdr:rowOff>
    </xdr:to>
    <xdr:sp macro="" textlink="">
      <xdr:nvSpPr>
        <xdr:cNvPr id="3186" name="Line 65">
          <a:extLst>
            <a:ext uri="{FF2B5EF4-FFF2-40B4-BE49-F238E27FC236}">
              <a16:creationId xmlns:a16="http://schemas.microsoft.com/office/drawing/2014/main" id="{00000000-0008-0000-0200-0000720C0000}"/>
            </a:ext>
          </a:extLst>
        </xdr:cNvPr>
        <xdr:cNvSpPr>
          <a:spLocks noChangeShapeType="1"/>
        </xdr:cNvSpPr>
      </xdr:nvSpPr>
      <xdr:spPr bwMode="auto">
        <a:xfrm>
          <a:off x="4619625" y="10887075"/>
          <a:ext cx="2000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xdr:col>
      <xdr:colOff>149225</xdr:colOff>
      <xdr:row>17</xdr:row>
      <xdr:rowOff>190500</xdr:rowOff>
    </xdr:from>
    <xdr:ext cx="2619375" cy="1885901"/>
    <xdr:sp macro="" textlink="">
      <xdr:nvSpPr>
        <xdr:cNvPr id="3139" name="Text Box 67">
          <a:extLst>
            <a:ext uri="{FF2B5EF4-FFF2-40B4-BE49-F238E27FC236}">
              <a16:creationId xmlns:a16="http://schemas.microsoft.com/office/drawing/2014/main" id="{00000000-0008-0000-0200-0000430C0000}"/>
            </a:ext>
          </a:extLst>
        </xdr:cNvPr>
        <xdr:cNvSpPr txBox="1">
          <a:spLocks noChangeArrowheads="1"/>
        </xdr:cNvSpPr>
      </xdr:nvSpPr>
      <xdr:spPr bwMode="auto">
        <a:xfrm>
          <a:off x="8569325" y="6553200"/>
          <a:ext cx="2619375" cy="1885901"/>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spAutoFit/>
        </a:bodyPr>
        <a:lstStyle/>
        <a:p>
          <a:pPr algn="l" rtl="0">
            <a:defRPr sz="1000"/>
          </a:pPr>
          <a:r>
            <a:rPr lang="en-US" sz="1800" b="0" i="0" u="none" strike="noStrike" baseline="0">
              <a:solidFill>
                <a:srgbClr val="000000"/>
              </a:solidFill>
              <a:latin typeface="Arial"/>
              <a:cs typeface="Arial"/>
            </a:rPr>
            <a:t>Tärkeää ymmärtää kysymyksestä, että käsiteltävät sekit menevät prosessin "kaikkien" vaiheiden läpi</a:t>
          </a:r>
        </a:p>
        <a:p>
          <a:pPr algn="l" rtl="0">
            <a:defRPr sz="1000"/>
          </a:pPr>
          <a:r>
            <a:rPr lang="en-US" sz="1800" b="0" i="0" u="none" strike="noStrike" baseline="0">
              <a:solidFill>
                <a:srgbClr val="000000"/>
              </a:solidFill>
              <a:latin typeface="Arial"/>
              <a:cs typeface="Arial"/>
            </a:rPr>
            <a:t>(eli määrä ei "kumu-loidu" prosessin aikana).</a:t>
          </a:r>
        </a:p>
      </xdr:txBody>
    </xdr:sp>
    <xdr:clientData/>
  </xdr:oneCellAnchor>
  <xdr:twoCellAnchor editAs="oneCell">
    <xdr:from>
      <xdr:col>2</xdr:col>
      <xdr:colOff>901700</xdr:colOff>
      <xdr:row>6</xdr:row>
      <xdr:rowOff>177800</xdr:rowOff>
    </xdr:from>
    <xdr:to>
      <xdr:col>3</xdr:col>
      <xdr:colOff>2583885</xdr:colOff>
      <xdr:row>14</xdr:row>
      <xdr:rowOff>266700</xdr:rowOff>
    </xdr:to>
    <xdr:pic>
      <xdr:nvPicPr>
        <xdr:cNvPr id="2" name="Picture 1">
          <a:extLst>
            <a:ext uri="{FF2B5EF4-FFF2-40B4-BE49-F238E27FC236}">
              <a16:creationId xmlns:a16="http://schemas.microsoft.com/office/drawing/2014/main" id="{612F9740-58EB-41E0-84FD-0EFC4A44FB7D}"/>
            </a:ext>
          </a:extLst>
        </xdr:cNvPr>
        <xdr:cNvPicPr>
          <a:picLocks noChangeAspect="1"/>
        </xdr:cNvPicPr>
      </xdr:nvPicPr>
      <xdr:blipFill>
        <a:blip xmlns:r="http://schemas.openxmlformats.org/officeDocument/2006/relationships" r:embed="rId1"/>
        <a:stretch>
          <a:fillRect/>
        </a:stretch>
      </xdr:blipFill>
      <xdr:spPr>
        <a:xfrm>
          <a:off x="6515100" y="2870200"/>
          <a:ext cx="4488885" cy="2730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8</xdr:row>
      <xdr:rowOff>142875</xdr:rowOff>
    </xdr:from>
    <xdr:to>
      <xdr:col>4</xdr:col>
      <xdr:colOff>1123950</xdr:colOff>
      <xdr:row>12</xdr:row>
      <xdr:rowOff>142875</xdr:rowOff>
    </xdr:to>
    <xdr:sp macro="" textlink="">
      <xdr:nvSpPr>
        <xdr:cNvPr id="6177" name="Text Box 33">
          <a:extLst>
            <a:ext uri="{FF2B5EF4-FFF2-40B4-BE49-F238E27FC236}">
              <a16:creationId xmlns:a16="http://schemas.microsoft.com/office/drawing/2014/main" id="{00000000-0008-0000-0300-000021180000}"/>
            </a:ext>
          </a:extLst>
        </xdr:cNvPr>
        <xdr:cNvSpPr txBox="1">
          <a:spLocks noChangeArrowheads="1"/>
        </xdr:cNvSpPr>
      </xdr:nvSpPr>
      <xdr:spPr bwMode="auto">
        <a:xfrm>
          <a:off x="123825" y="3171825"/>
          <a:ext cx="9191625" cy="1333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2000" b="0" i="0" u="none" strike="noStrike" baseline="0">
              <a:solidFill>
                <a:srgbClr val="000000"/>
              </a:solidFill>
              <a:latin typeface="Arial"/>
              <a:cs typeface="Arial"/>
            </a:rPr>
            <a:t>Kemikaalien sekoitusprosessi on yllä kuvatun kaltainen</a:t>
          </a:r>
        </a:p>
        <a:p>
          <a:pPr algn="l" rtl="0">
            <a:defRPr sz="1000"/>
          </a:pPr>
          <a:r>
            <a:rPr lang="en-US" sz="2000" b="0" i="0" u="none" strike="noStrike" baseline="0">
              <a:solidFill>
                <a:srgbClr val="000000"/>
              </a:solidFill>
              <a:latin typeface="Arial"/>
              <a:cs typeface="Arial"/>
            </a:rPr>
            <a:t>- Mikä osasto on prosessin pullonkaula ja mikä on linjan kokonaiskapasitetti?</a:t>
          </a:r>
        </a:p>
        <a:p>
          <a:pPr algn="l" rtl="0">
            <a:defRPr sz="1000"/>
          </a:pPr>
          <a:r>
            <a:rPr lang="en-US" sz="2000" b="0" i="0" u="none" strike="noStrike" baseline="0">
              <a:solidFill>
                <a:srgbClr val="000000"/>
              </a:solidFill>
              <a:latin typeface="Arial"/>
              <a:cs typeface="Arial"/>
            </a:rPr>
            <a:t>- Kuinka paljon eri vaiheissa on ylimääräistä kapasitetttia (slack)</a:t>
          </a:r>
        </a:p>
        <a:p>
          <a:pPr algn="l" rtl="0">
            <a:defRPr sz="1000"/>
          </a:pPr>
          <a:r>
            <a:rPr lang="en-US" sz="2000" b="0" i="0" u="none" strike="noStrike" baseline="0">
              <a:solidFill>
                <a:srgbClr val="000000"/>
              </a:solidFill>
              <a:latin typeface="Arial"/>
              <a:cs typeface="Arial"/>
            </a:rPr>
            <a:t>- Kuinka paljon linjan kapasiteettia voidaan nostaa investoimalla pullonkaulaan?</a:t>
          </a:r>
        </a:p>
      </xdr:txBody>
    </xdr:sp>
    <xdr:clientData/>
  </xdr:twoCellAnchor>
  <xdr:twoCellAnchor>
    <xdr:from>
      <xdr:col>2</xdr:col>
      <xdr:colOff>1314450</xdr:colOff>
      <xdr:row>16</xdr:row>
      <xdr:rowOff>209550</xdr:rowOff>
    </xdr:from>
    <xdr:to>
      <xdr:col>5</xdr:col>
      <xdr:colOff>1514475</xdr:colOff>
      <xdr:row>23</xdr:row>
      <xdr:rowOff>190500</xdr:rowOff>
    </xdr:to>
    <xdr:grpSp>
      <xdr:nvGrpSpPr>
        <xdr:cNvPr id="6363" name="Group 113">
          <a:extLst>
            <a:ext uri="{FF2B5EF4-FFF2-40B4-BE49-F238E27FC236}">
              <a16:creationId xmlns:a16="http://schemas.microsoft.com/office/drawing/2014/main" id="{00000000-0008-0000-0300-0000DB180000}"/>
            </a:ext>
          </a:extLst>
        </xdr:cNvPr>
        <xdr:cNvGrpSpPr>
          <a:grpSpLocks/>
        </xdr:cNvGrpSpPr>
      </xdr:nvGrpSpPr>
      <xdr:grpSpPr bwMode="auto">
        <a:xfrm>
          <a:off x="5403850" y="6064250"/>
          <a:ext cx="6334125" cy="2393950"/>
          <a:chOff x="568" y="639"/>
          <a:chExt cx="666" cy="251"/>
        </a:xfrm>
      </xdr:grpSpPr>
      <xdr:sp macro="" textlink="">
        <xdr:nvSpPr>
          <xdr:cNvPr id="6387" name="Freeform 111">
            <a:extLst>
              <a:ext uri="{FF2B5EF4-FFF2-40B4-BE49-F238E27FC236}">
                <a16:creationId xmlns:a16="http://schemas.microsoft.com/office/drawing/2014/main" id="{00000000-0008-0000-0300-0000F3180000}"/>
              </a:ext>
            </a:extLst>
          </xdr:cNvPr>
          <xdr:cNvSpPr>
            <a:spLocks/>
          </xdr:cNvSpPr>
        </xdr:nvSpPr>
        <xdr:spPr bwMode="auto">
          <a:xfrm flipV="1">
            <a:off x="1217" y="855"/>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388" name="Freeform 54">
            <a:extLst>
              <a:ext uri="{FF2B5EF4-FFF2-40B4-BE49-F238E27FC236}">
                <a16:creationId xmlns:a16="http://schemas.microsoft.com/office/drawing/2014/main" id="{00000000-0008-0000-0300-0000F4180000}"/>
              </a:ext>
            </a:extLst>
          </xdr:cNvPr>
          <xdr:cNvSpPr>
            <a:spLocks/>
          </xdr:cNvSpPr>
        </xdr:nvSpPr>
        <xdr:spPr bwMode="auto">
          <a:xfrm flipV="1">
            <a:off x="568" y="639"/>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389" name="Line 74">
            <a:extLst>
              <a:ext uri="{FF2B5EF4-FFF2-40B4-BE49-F238E27FC236}">
                <a16:creationId xmlns:a16="http://schemas.microsoft.com/office/drawing/2014/main" id="{00000000-0008-0000-0300-0000F5180000}"/>
              </a:ext>
            </a:extLst>
          </xdr:cNvPr>
          <xdr:cNvSpPr>
            <a:spLocks noChangeShapeType="1"/>
          </xdr:cNvSpPr>
        </xdr:nvSpPr>
        <xdr:spPr bwMode="auto">
          <a:xfrm>
            <a:off x="573" y="673"/>
            <a:ext cx="15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6390" name="Freeform 76">
            <a:extLst>
              <a:ext uri="{FF2B5EF4-FFF2-40B4-BE49-F238E27FC236}">
                <a16:creationId xmlns:a16="http://schemas.microsoft.com/office/drawing/2014/main" id="{00000000-0008-0000-0300-0000F6180000}"/>
              </a:ext>
            </a:extLst>
          </xdr:cNvPr>
          <xdr:cNvSpPr>
            <a:spLocks/>
          </xdr:cNvSpPr>
        </xdr:nvSpPr>
        <xdr:spPr bwMode="auto">
          <a:xfrm flipV="1">
            <a:off x="775" y="639"/>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6391" name="Freeform 78">
            <a:extLst>
              <a:ext uri="{FF2B5EF4-FFF2-40B4-BE49-F238E27FC236}">
                <a16:creationId xmlns:a16="http://schemas.microsoft.com/office/drawing/2014/main" id="{00000000-0008-0000-0300-0000F7180000}"/>
              </a:ext>
            </a:extLst>
          </xdr:cNvPr>
          <xdr:cNvSpPr>
            <a:spLocks/>
          </xdr:cNvSpPr>
        </xdr:nvSpPr>
        <xdr:spPr bwMode="auto">
          <a:xfrm flipV="1">
            <a:off x="775" y="675"/>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cap="flat">
            <a:solidFill>
              <a:srgbClr xmlns:mc="http://schemas.openxmlformats.org/markup-compatibility/2006" xmlns:a14="http://schemas.microsoft.com/office/drawing/2010/main" val="008000" mc:Ignorable="a14" a14:legacySpreadsheetColorIndex="17"/>
            </a:solidFill>
            <a:prstDash val="lgDash"/>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392" name="Freeform 83">
            <a:extLst>
              <a:ext uri="{FF2B5EF4-FFF2-40B4-BE49-F238E27FC236}">
                <a16:creationId xmlns:a16="http://schemas.microsoft.com/office/drawing/2014/main" id="{00000000-0008-0000-0300-0000F8180000}"/>
              </a:ext>
            </a:extLst>
          </xdr:cNvPr>
          <xdr:cNvSpPr>
            <a:spLocks/>
          </xdr:cNvSpPr>
        </xdr:nvSpPr>
        <xdr:spPr bwMode="auto">
          <a:xfrm flipV="1">
            <a:off x="1003" y="639"/>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6393" name="Freeform 84">
            <a:extLst>
              <a:ext uri="{FF2B5EF4-FFF2-40B4-BE49-F238E27FC236}">
                <a16:creationId xmlns:a16="http://schemas.microsoft.com/office/drawing/2014/main" id="{00000000-0008-0000-0300-0000F9180000}"/>
              </a:ext>
            </a:extLst>
          </xdr:cNvPr>
          <xdr:cNvSpPr>
            <a:spLocks/>
          </xdr:cNvSpPr>
        </xdr:nvSpPr>
        <xdr:spPr bwMode="auto">
          <a:xfrm flipV="1">
            <a:off x="1003" y="747"/>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394" name="Freeform 85">
            <a:extLst>
              <a:ext uri="{FF2B5EF4-FFF2-40B4-BE49-F238E27FC236}">
                <a16:creationId xmlns:a16="http://schemas.microsoft.com/office/drawing/2014/main" id="{00000000-0008-0000-0300-0000FA180000}"/>
              </a:ext>
            </a:extLst>
          </xdr:cNvPr>
          <xdr:cNvSpPr>
            <a:spLocks/>
          </xdr:cNvSpPr>
        </xdr:nvSpPr>
        <xdr:spPr bwMode="auto">
          <a:xfrm flipV="1">
            <a:off x="1003" y="675"/>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cap="flat">
            <a:solidFill>
              <a:srgbClr xmlns:mc="http://schemas.openxmlformats.org/markup-compatibility/2006" xmlns:a14="http://schemas.microsoft.com/office/drawing/2010/main" val="008000" mc:Ignorable="a14" a14:legacySpreadsheetColorIndex="17"/>
            </a:solidFill>
            <a:prstDash val="lgDash"/>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6395" name="Freeform 86">
            <a:extLst>
              <a:ext uri="{FF2B5EF4-FFF2-40B4-BE49-F238E27FC236}">
                <a16:creationId xmlns:a16="http://schemas.microsoft.com/office/drawing/2014/main" id="{00000000-0008-0000-0300-0000FB180000}"/>
              </a:ext>
            </a:extLst>
          </xdr:cNvPr>
          <xdr:cNvSpPr>
            <a:spLocks/>
          </xdr:cNvSpPr>
        </xdr:nvSpPr>
        <xdr:spPr bwMode="auto">
          <a:xfrm flipV="1">
            <a:off x="1003" y="677"/>
            <a:ext cx="17" cy="71"/>
          </a:xfrm>
          <a:custGeom>
            <a:avLst/>
            <a:gdLst>
              <a:gd name="T0" fmla="*/ 0 w 17"/>
              <a:gd name="T1" fmla="*/ 0 h 66"/>
              <a:gd name="T2" fmla="*/ 17 w 17"/>
              <a:gd name="T3" fmla="*/ 34 h 66"/>
              <a:gd name="T4" fmla="*/ 1 w 17"/>
              <a:gd name="T5" fmla="*/ 71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396" name="Freeform 87">
            <a:extLst>
              <a:ext uri="{FF2B5EF4-FFF2-40B4-BE49-F238E27FC236}">
                <a16:creationId xmlns:a16="http://schemas.microsoft.com/office/drawing/2014/main" id="{00000000-0008-0000-0300-0000FC180000}"/>
              </a:ext>
            </a:extLst>
          </xdr:cNvPr>
          <xdr:cNvSpPr>
            <a:spLocks/>
          </xdr:cNvSpPr>
        </xdr:nvSpPr>
        <xdr:spPr bwMode="auto">
          <a:xfrm flipV="1">
            <a:off x="1001" y="712"/>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397" name="Line 98">
            <a:extLst>
              <a:ext uri="{FF2B5EF4-FFF2-40B4-BE49-F238E27FC236}">
                <a16:creationId xmlns:a16="http://schemas.microsoft.com/office/drawing/2014/main" id="{00000000-0008-0000-0300-0000FD180000}"/>
              </a:ext>
            </a:extLst>
          </xdr:cNvPr>
          <xdr:cNvSpPr>
            <a:spLocks noChangeShapeType="1"/>
          </xdr:cNvSpPr>
        </xdr:nvSpPr>
        <xdr:spPr bwMode="auto">
          <a:xfrm>
            <a:off x="784" y="709"/>
            <a:ext cx="15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6398" name="Line 102">
            <a:extLst>
              <a:ext uri="{FF2B5EF4-FFF2-40B4-BE49-F238E27FC236}">
                <a16:creationId xmlns:a16="http://schemas.microsoft.com/office/drawing/2014/main" id="{00000000-0008-0000-0300-0000FE180000}"/>
              </a:ext>
            </a:extLst>
          </xdr:cNvPr>
          <xdr:cNvSpPr>
            <a:spLocks noChangeShapeType="1"/>
          </xdr:cNvSpPr>
        </xdr:nvSpPr>
        <xdr:spPr bwMode="auto">
          <a:xfrm>
            <a:off x="1001" y="817"/>
            <a:ext cx="15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6399" name="Freeform 99">
            <a:extLst>
              <a:ext uri="{FF2B5EF4-FFF2-40B4-BE49-F238E27FC236}">
                <a16:creationId xmlns:a16="http://schemas.microsoft.com/office/drawing/2014/main" id="{00000000-0008-0000-0300-0000FF180000}"/>
              </a:ext>
            </a:extLst>
          </xdr:cNvPr>
          <xdr:cNvSpPr>
            <a:spLocks/>
          </xdr:cNvSpPr>
        </xdr:nvSpPr>
        <xdr:spPr bwMode="auto">
          <a:xfrm flipV="1">
            <a:off x="1003" y="783"/>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cap="flat">
            <a:solidFill>
              <a:srgbClr xmlns:mc="http://schemas.openxmlformats.org/markup-compatibility/2006" xmlns:a14="http://schemas.microsoft.com/office/drawing/2010/main" val="008000" mc:Ignorable="a14" a14:legacySpreadsheetColorIndex="17"/>
            </a:solidFill>
            <a:prstDash val="lgDash"/>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400" name="Freeform 103">
            <a:extLst>
              <a:ext uri="{FF2B5EF4-FFF2-40B4-BE49-F238E27FC236}">
                <a16:creationId xmlns:a16="http://schemas.microsoft.com/office/drawing/2014/main" id="{00000000-0008-0000-0300-000000190000}"/>
              </a:ext>
            </a:extLst>
          </xdr:cNvPr>
          <xdr:cNvSpPr>
            <a:spLocks/>
          </xdr:cNvSpPr>
        </xdr:nvSpPr>
        <xdr:spPr bwMode="auto">
          <a:xfrm flipV="1">
            <a:off x="1217" y="639"/>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6401" name="Freeform 104">
            <a:extLst>
              <a:ext uri="{FF2B5EF4-FFF2-40B4-BE49-F238E27FC236}">
                <a16:creationId xmlns:a16="http://schemas.microsoft.com/office/drawing/2014/main" id="{00000000-0008-0000-0300-000001190000}"/>
              </a:ext>
            </a:extLst>
          </xdr:cNvPr>
          <xdr:cNvSpPr>
            <a:spLocks/>
          </xdr:cNvSpPr>
        </xdr:nvSpPr>
        <xdr:spPr bwMode="auto">
          <a:xfrm flipV="1">
            <a:off x="1217" y="747"/>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6402" name="Freeform 106">
            <a:extLst>
              <a:ext uri="{FF2B5EF4-FFF2-40B4-BE49-F238E27FC236}">
                <a16:creationId xmlns:a16="http://schemas.microsoft.com/office/drawing/2014/main" id="{00000000-0008-0000-0300-000002190000}"/>
              </a:ext>
            </a:extLst>
          </xdr:cNvPr>
          <xdr:cNvSpPr>
            <a:spLocks/>
          </xdr:cNvSpPr>
        </xdr:nvSpPr>
        <xdr:spPr bwMode="auto">
          <a:xfrm flipV="1">
            <a:off x="1217" y="677"/>
            <a:ext cx="17" cy="71"/>
          </a:xfrm>
          <a:custGeom>
            <a:avLst/>
            <a:gdLst>
              <a:gd name="T0" fmla="*/ 0 w 17"/>
              <a:gd name="T1" fmla="*/ 0 h 66"/>
              <a:gd name="T2" fmla="*/ 17 w 17"/>
              <a:gd name="T3" fmla="*/ 34 h 66"/>
              <a:gd name="T4" fmla="*/ 1 w 17"/>
              <a:gd name="T5" fmla="*/ 71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6403" name="Freeform 107">
            <a:extLst>
              <a:ext uri="{FF2B5EF4-FFF2-40B4-BE49-F238E27FC236}">
                <a16:creationId xmlns:a16="http://schemas.microsoft.com/office/drawing/2014/main" id="{00000000-0008-0000-0300-000003190000}"/>
              </a:ext>
            </a:extLst>
          </xdr:cNvPr>
          <xdr:cNvSpPr>
            <a:spLocks/>
          </xdr:cNvSpPr>
        </xdr:nvSpPr>
        <xdr:spPr bwMode="auto">
          <a:xfrm flipV="1">
            <a:off x="1217" y="712"/>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6404" name="Freeform 108">
            <a:extLst>
              <a:ext uri="{FF2B5EF4-FFF2-40B4-BE49-F238E27FC236}">
                <a16:creationId xmlns:a16="http://schemas.microsoft.com/office/drawing/2014/main" id="{00000000-0008-0000-0300-000004190000}"/>
              </a:ext>
            </a:extLst>
          </xdr:cNvPr>
          <xdr:cNvSpPr>
            <a:spLocks/>
          </xdr:cNvSpPr>
        </xdr:nvSpPr>
        <xdr:spPr bwMode="auto">
          <a:xfrm flipV="1">
            <a:off x="1217" y="783"/>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cap="flat">
            <a:solidFill>
              <a:srgbClr xmlns:mc="http://schemas.openxmlformats.org/markup-compatibility/2006" xmlns:a14="http://schemas.microsoft.com/office/drawing/2010/main" val="008000" mc:Ignorable="a14" a14:legacySpreadsheetColorIndex="17"/>
            </a:solidFill>
            <a:prstDash val="lgDash"/>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6405" name="Freeform 109">
            <a:extLst>
              <a:ext uri="{FF2B5EF4-FFF2-40B4-BE49-F238E27FC236}">
                <a16:creationId xmlns:a16="http://schemas.microsoft.com/office/drawing/2014/main" id="{00000000-0008-0000-0300-000005190000}"/>
              </a:ext>
            </a:extLst>
          </xdr:cNvPr>
          <xdr:cNvSpPr>
            <a:spLocks/>
          </xdr:cNvSpPr>
        </xdr:nvSpPr>
        <xdr:spPr bwMode="auto">
          <a:xfrm flipV="1">
            <a:off x="1217" y="785"/>
            <a:ext cx="17" cy="71"/>
          </a:xfrm>
          <a:custGeom>
            <a:avLst/>
            <a:gdLst>
              <a:gd name="T0" fmla="*/ 0 w 17"/>
              <a:gd name="T1" fmla="*/ 0 h 66"/>
              <a:gd name="T2" fmla="*/ 17 w 17"/>
              <a:gd name="T3" fmla="*/ 34 h 66"/>
              <a:gd name="T4" fmla="*/ 1 w 17"/>
              <a:gd name="T5" fmla="*/ 71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406" name="Freeform 110">
            <a:extLst>
              <a:ext uri="{FF2B5EF4-FFF2-40B4-BE49-F238E27FC236}">
                <a16:creationId xmlns:a16="http://schemas.microsoft.com/office/drawing/2014/main" id="{00000000-0008-0000-0300-000006190000}"/>
              </a:ext>
            </a:extLst>
          </xdr:cNvPr>
          <xdr:cNvSpPr>
            <a:spLocks/>
          </xdr:cNvSpPr>
        </xdr:nvSpPr>
        <xdr:spPr bwMode="auto">
          <a:xfrm flipV="1">
            <a:off x="1217" y="820"/>
            <a:ext cx="17" cy="35"/>
          </a:xfrm>
          <a:custGeom>
            <a:avLst/>
            <a:gdLst>
              <a:gd name="T0" fmla="*/ 0 w 17"/>
              <a:gd name="T1" fmla="*/ 0 h 66"/>
              <a:gd name="T2" fmla="*/ 17 w 17"/>
              <a:gd name="T3" fmla="*/ 17 h 66"/>
              <a:gd name="T4" fmla="*/ 1 w 17"/>
              <a:gd name="T5" fmla="*/ 3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1419225</xdr:colOff>
      <xdr:row>44</xdr:row>
      <xdr:rowOff>180975</xdr:rowOff>
    </xdr:from>
    <xdr:to>
      <xdr:col>5</xdr:col>
      <xdr:colOff>1581150</xdr:colOff>
      <xdr:row>45</xdr:row>
      <xdr:rowOff>161925</xdr:rowOff>
    </xdr:to>
    <xdr:sp macro="" textlink="">
      <xdr:nvSpPr>
        <xdr:cNvPr id="6364" name="Freeform 115">
          <a:extLst>
            <a:ext uri="{FF2B5EF4-FFF2-40B4-BE49-F238E27FC236}">
              <a16:creationId xmlns:a16="http://schemas.microsoft.com/office/drawing/2014/main" id="{00000000-0008-0000-0300-0000DC180000}"/>
            </a:ext>
          </a:extLst>
        </xdr:cNvPr>
        <xdr:cNvSpPr>
          <a:spLocks/>
        </xdr:cNvSpPr>
      </xdr:nvSpPr>
      <xdr:spPr bwMode="auto">
        <a:xfrm flipV="1">
          <a:off x="11658600" y="160877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1323975</xdr:colOff>
      <xdr:row>38</xdr:row>
      <xdr:rowOff>190500</xdr:rowOff>
    </xdr:from>
    <xdr:to>
      <xdr:col>2</xdr:col>
      <xdr:colOff>1485900</xdr:colOff>
      <xdr:row>39</xdr:row>
      <xdr:rowOff>180975</xdr:rowOff>
    </xdr:to>
    <xdr:sp macro="" textlink="">
      <xdr:nvSpPr>
        <xdr:cNvPr id="6365" name="Freeform 116">
          <a:extLst>
            <a:ext uri="{FF2B5EF4-FFF2-40B4-BE49-F238E27FC236}">
              <a16:creationId xmlns:a16="http://schemas.microsoft.com/office/drawing/2014/main" id="{00000000-0008-0000-0300-0000DD180000}"/>
            </a:ext>
          </a:extLst>
        </xdr:cNvPr>
        <xdr:cNvSpPr>
          <a:spLocks/>
        </xdr:cNvSpPr>
      </xdr:nvSpPr>
      <xdr:spPr bwMode="auto">
        <a:xfrm flipV="1">
          <a:off x="5419725" y="140303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1371600</xdr:colOff>
      <xdr:row>39</xdr:row>
      <xdr:rowOff>171450</xdr:rowOff>
    </xdr:from>
    <xdr:to>
      <xdr:col>3</xdr:col>
      <xdr:colOff>828675</xdr:colOff>
      <xdr:row>39</xdr:row>
      <xdr:rowOff>171450</xdr:rowOff>
    </xdr:to>
    <xdr:sp macro="" textlink="">
      <xdr:nvSpPr>
        <xdr:cNvPr id="6366" name="Line 117">
          <a:extLst>
            <a:ext uri="{FF2B5EF4-FFF2-40B4-BE49-F238E27FC236}">
              <a16:creationId xmlns:a16="http://schemas.microsoft.com/office/drawing/2014/main" id="{00000000-0008-0000-0300-0000DE180000}"/>
            </a:ext>
          </a:extLst>
        </xdr:cNvPr>
        <xdr:cNvSpPr>
          <a:spLocks noChangeShapeType="1"/>
        </xdr:cNvSpPr>
      </xdr:nvSpPr>
      <xdr:spPr bwMode="auto">
        <a:xfrm>
          <a:off x="5467350" y="14354175"/>
          <a:ext cx="1504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1247775</xdr:colOff>
      <xdr:row>38</xdr:row>
      <xdr:rowOff>190500</xdr:rowOff>
    </xdr:from>
    <xdr:to>
      <xdr:col>3</xdr:col>
      <xdr:colOff>1409700</xdr:colOff>
      <xdr:row>39</xdr:row>
      <xdr:rowOff>180975</xdr:rowOff>
    </xdr:to>
    <xdr:sp macro="" textlink="">
      <xdr:nvSpPr>
        <xdr:cNvPr id="6367" name="Freeform 118">
          <a:extLst>
            <a:ext uri="{FF2B5EF4-FFF2-40B4-BE49-F238E27FC236}">
              <a16:creationId xmlns:a16="http://schemas.microsoft.com/office/drawing/2014/main" id="{00000000-0008-0000-0300-0000DF180000}"/>
            </a:ext>
          </a:extLst>
        </xdr:cNvPr>
        <xdr:cNvSpPr>
          <a:spLocks/>
        </xdr:cNvSpPr>
      </xdr:nvSpPr>
      <xdr:spPr bwMode="auto">
        <a:xfrm flipV="1">
          <a:off x="7391400" y="140303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1247775</xdr:colOff>
      <xdr:row>39</xdr:row>
      <xdr:rowOff>190500</xdr:rowOff>
    </xdr:from>
    <xdr:to>
      <xdr:col>3</xdr:col>
      <xdr:colOff>1409700</xdr:colOff>
      <xdr:row>40</xdr:row>
      <xdr:rowOff>180975</xdr:rowOff>
    </xdr:to>
    <xdr:sp macro="" textlink="">
      <xdr:nvSpPr>
        <xdr:cNvPr id="6368" name="Freeform 119">
          <a:extLst>
            <a:ext uri="{FF2B5EF4-FFF2-40B4-BE49-F238E27FC236}">
              <a16:creationId xmlns:a16="http://schemas.microsoft.com/office/drawing/2014/main" id="{00000000-0008-0000-0300-0000E0180000}"/>
            </a:ext>
          </a:extLst>
        </xdr:cNvPr>
        <xdr:cNvSpPr>
          <a:spLocks/>
        </xdr:cNvSpPr>
      </xdr:nvSpPr>
      <xdr:spPr bwMode="auto">
        <a:xfrm flipV="1">
          <a:off x="7391400" y="143732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cap="flat">
          <a:solidFill>
            <a:srgbClr xmlns:mc="http://schemas.openxmlformats.org/markup-compatibility/2006" xmlns:a14="http://schemas.microsoft.com/office/drawing/2010/main" val="008000" mc:Ignorable="a14" a14:legacySpreadsheetColorIndex="17"/>
          </a:solidFill>
          <a:prstDash val="lgDash"/>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1362075</xdr:colOff>
      <xdr:row>38</xdr:row>
      <xdr:rowOff>190500</xdr:rowOff>
    </xdr:from>
    <xdr:to>
      <xdr:col>4</xdr:col>
      <xdr:colOff>1524000</xdr:colOff>
      <xdr:row>39</xdr:row>
      <xdr:rowOff>180975</xdr:rowOff>
    </xdr:to>
    <xdr:sp macro="" textlink="">
      <xdr:nvSpPr>
        <xdr:cNvPr id="6369" name="Freeform 120">
          <a:extLst>
            <a:ext uri="{FF2B5EF4-FFF2-40B4-BE49-F238E27FC236}">
              <a16:creationId xmlns:a16="http://schemas.microsoft.com/office/drawing/2014/main" id="{00000000-0008-0000-0300-0000E1180000}"/>
            </a:ext>
          </a:extLst>
        </xdr:cNvPr>
        <xdr:cNvSpPr>
          <a:spLocks/>
        </xdr:cNvSpPr>
      </xdr:nvSpPr>
      <xdr:spPr bwMode="auto">
        <a:xfrm flipV="1">
          <a:off x="9553575" y="140303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1362075</xdr:colOff>
      <xdr:row>41</xdr:row>
      <xdr:rowOff>190500</xdr:rowOff>
    </xdr:from>
    <xdr:to>
      <xdr:col>4</xdr:col>
      <xdr:colOff>1524000</xdr:colOff>
      <xdr:row>42</xdr:row>
      <xdr:rowOff>180975</xdr:rowOff>
    </xdr:to>
    <xdr:sp macro="" textlink="">
      <xdr:nvSpPr>
        <xdr:cNvPr id="6370" name="Freeform 121">
          <a:extLst>
            <a:ext uri="{FF2B5EF4-FFF2-40B4-BE49-F238E27FC236}">
              <a16:creationId xmlns:a16="http://schemas.microsoft.com/office/drawing/2014/main" id="{00000000-0008-0000-0300-0000E2180000}"/>
            </a:ext>
          </a:extLst>
        </xdr:cNvPr>
        <xdr:cNvSpPr>
          <a:spLocks/>
        </xdr:cNvSpPr>
      </xdr:nvSpPr>
      <xdr:spPr bwMode="auto">
        <a:xfrm flipV="1">
          <a:off x="9553575" y="150590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1362075</xdr:colOff>
      <xdr:row>39</xdr:row>
      <xdr:rowOff>190500</xdr:rowOff>
    </xdr:from>
    <xdr:to>
      <xdr:col>4</xdr:col>
      <xdr:colOff>1524000</xdr:colOff>
      <xdr:row>40</xdr:row>
      <xdr:rowOff>180975</xdr:rowOff>
    </xdr:to>
    <xdr:sp macro="" textlink="">
      <xdr:nvSpPr>
        <xdr:cNvPr id="6371" name="Freeform 122">
          <a:extLst>
            <a:ext uri="{FF2B5EF4-FFF2-40B4-BE49-F238E27FC236}">
              <a16:creationId xmlns:a16="http://schemas.microsoft.com/office/drawing/2014/main" id="{00000000-0008-0000-0300-0000E3180000}"/>
            </a:ext>
          </a:extLst>
        </xdr:cNvPr>
        <xdr:cNvSpPr>
          <a:spLocks/>
        </xdr:cNvSpPr>
      </xdr:nvSpPr>
      <xdr:spPr bwMode="auto">
        <a:xfrm flipV="1">
          <a:off x="9553575" y="143732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cap="flat">
          <a:solidFill>
            <a:srgbClr xmlns:mc="http://schemas.openxmlformats.org/markup-compatibility/2006" xmlns:a14="http://schemas.microsoft.com/office/drawing/2010/main" val="008000" mc:Ignorable="a14" a14:legacySpreadsheetColorIndex="17"/>
          </a:solidFill>
          <a:prstDash val="lgDash"/>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1362075</xdr:colOff>
      <xdr:row>39</xdr:row>
      <xdr:rowOff>209550</xdr:rowOff>
    </xdr:from>
    <xdr:to>
      <xdr:col>4</xdr:col>
      <xdr:colOff>1524000</xdr:colOff>
      <xdr:row>41</xdr:row>
      <xdr:rowOff>200025</xdr:rowOff>
    </xdr:to>
    <xdr:sp macro="" textlink="">
      <xdr:nvSpPr>
        <xdr:cNvPr id="6372" name="Freeform 123">
          <a:extLst>
            <a:ext uri="{FF2B5EF4-FFF2-40B4-BE49-F238E27FC236}">
              <a16:creationId xmlns:a16="http://schemas.microsoft.com/office/drawing/2014/main" id="{00000000-0008-0000-0300-0000E4180000}"/>
            </a:ext>
          </a:extLst>
        </xdr:cNvPr>
        <xdr:cNvSpPr>
          <a:spLocks/>
        </xdr:cNvSpPr>
      </xdr:nvSpPr>
      <xdr:spPr bwMode="auto">
        <a:xfrm flipV="1">
          <a:off x="9553575" y="14392275"/>
          <a:ext cx="161925" cy="676275"/>
        </a:xfrm>
        <a:custGeom>
          <a:avLst/>
          <a:gdLst>
            <a:gd name="T0" fmla="*/ 0 w 17"/>
            <a:gd name="T1" fmla="*/ 0 h 66"/>
            <a:gd name="T2" fmla="*/ 161925 w 17"/>
            <a:gd name="T3" fmla="*/ 327891 h 66"/>
            <a:gd name="T4" fmla="*/ 9525 w 17"/>
            <a:gd name="T5" fmla="*/ 6762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1362075</xdr:colOff>
      <xdr:row>40</xdr:row>
      <xdr:rowOff>200025</xdr:rowOff>
    </xdr:from>
    <xdr:to>
      <xdr:col>4</xdr:col>
      <xdr:colOff>1524000</xdr:colOff>
      <xdr:row>41</xdr:row>
      <xdr:rowOff>190500</xdr:rowOff>
    </xdr:to>
    <xdr:sp macro="" textlink="">
      <xdr:nvSpPr>
        <xdr:cNvPr id="6373" name="Freeform 124">
          <a:extLst>
            <a:ext uri="{FF2B5EF4-FFF2-40B4-BE49-F238E27FC236}">
              <a16:creationId xmlns:a16="http://schemas.microsoft.com/office/drawing/2014/main" id="{00000000-0008-0000-0300-0000E5180000}"/>
            </a:ext>
          </a:extLst>
        </xdr:cNvPr>
        <xdr:cNvSpPr>
          <a:spLocks/>
        </xdr:cNvSpPr>
      </xdr:nvSpPr>
      <xdr:spPr bwMode="auto">
        <a:xfrm flipV="1">
          <a:off x="9553575" y="14725650"/>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1333500</xdr:colOff>
      <xdr:row>40</xdr:row>
      <xdr:rowOff>171450</xdr:rowOff>
    </xdr:from>
    <xdr:to>
      <xdr:col>4</xdr:col>
      <xdr:colOff>790575</xdr:colOff>
      <xdr:row>40</xdr:row>
      <xdr:rowOff>171450</xdr:rowOff>
    </xdr:to>
    <xdr:sp macro="" textlink="">
      <xdr:nvSpPr>
        <xdr:cNvPr id="6374" name="Line 125">
          <a:extLst>
            <a:ext uri="{FF2B5EF4-FFF2-40B4-BE49-F238E27FC236}">
              <a16:creationId xmlns:a16="http://schemas.microsoft.com/office/drawing/2014/main" id="{00000000-0008-0000-0300-0000E6180000}"/>
            </a:ext>
          </a:extLst>
        </xdr:cNvPr>
        <xdr:cNvSpPr>
          <a:spLocks noChangeShapeType="1"/>
        </xdr:cNvSpPr>
      </xdr:nvSpPr>
      <xdr:spPr bwMode="auto">
        <a:xfrm>
          <a:off x="7477125" y="14697075"/>
          <a:ext cx="1504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1352550</xdr:colOff>
      <xdr:row>44</xdr:row>
      <xdr:rowOff>190500</xdr:rowOff>
    </xdr:from>
    <xdr:to>
      <xdr:col>5</xdr:col>
      <xdr:colOff>657225</xdr:colOff>
      <xdr:row>44</xdr:row>
      <xdr:rowOff>190500</xdr:rowOff>
    </xdr:to>
    <xdr:sp macro="" textlink="">
      <xdr:nvSpPr>
        <xdr:cNvPr id="6375" name="Line 126">
          <a:extLst>
            <a:ext uri="{FF2B5EF4-FFF2-40B4-BE49-F238E27FC236}">
              <a16:creationId xmlns:a16="http://schemas.microsoft.com/office/drawing/2014/main" id="{00000000-0008-0000-0300-0000E7180000}"/>
            </a:ext>
          </a:extLst>
        </xdr:cNvPr>
        <xdr:cNvSpPr>
          <a:spLocks noChangeShapeType="1"/>
        </xdr:cNvSpPr>
      </xdr:nvSpPr>
      <xdr:spPr bwMode="auto">
        <a:xfrm>
          <a:off x="9544050" y="16097250"/>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1362075</xdr:colOff>
      <xdr:row>42</xdr:row>
      <xdr:rowOff>190500</xdr:rowOff>
    </xdr:from>
    <xdr:to>
      <xdr:col>4</xdr:col>
      <xdr:colOff>1524000</xdr:colOff>
      <xdr:row>43</xdr:row>
      <xdr:rowOff>180975</xdr:rowOff>
    </xdr:to>
    <xdr:sp macro="" textlink="">
      <xdr:nvSpPr>
        <xdr:cNvPr id="6376" name="Freeform 127">
          <a:extLst>
            <a:ext uri="{FF2B5EF4-FFF2-40B4-BE49-F238E27FC236}">
              <a16:creationId xmlns:a16="http://schemas.microsoft.com/office/drawing/2014/main" id="{00000000-0008-0000-0300-0000E8180000}"/>
            </a:ext>
          </a:extLst>
        </xdr:cNvPr>
        <xdr:cNvSpPr>
          <a:spLocks/>
        </xdr:cNvSpPr>
      </xdr:nvSpPr>
      <xdr:spPr bwMode="auto">
        <a:xfrm flipV="1">
          <a:off x="9553575" y="154019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cap="flat">
          <a:solidFill>
            <a:srgbClr xmlns:mc="http://schemas.openxmlformats.org/markup-compatibility/2006" xmlns:a14="http://schemas.microsoft.com/office/drawing/2010/main" val="008000" mc:Ignorable="a14" a14:legacySpreadsheetColorIndex="17"/>
          </a:solidFill>
          <a:prstDash val="lgDash"/>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1419225</xdr:colOff>
      <xdr:row>38</xdr:row>
      <xdr:rowOff>190500</xdr:rowOff>
    </xdr:from>
    <xdr:to>
      <xdr:col>5</xdr:col>
      <xdr:colOff>1581150</xdr:colOff>
      <xdr:row>39</xdr:row>
      <xdr:rowOff>180975</xdr:rowOff>
    </xdr:to>
    <xdr:sp macro="" textlink="">
      <xdr:nvSpPr>
        <xdr:cNvPr id="6377" name="Freeform 128">
          <a:extLst>
            <a:ext uri="{FF2B5EF4-FFF2-40B4-BE49-F238E27FC236}">
              <a16:creationId xmlns:a16="http://schemas.microsoft.com/office/drawing/2014/main" id="{00000000-0008-0000-0300-0000E9180000}"/>
            </a:ext>
          </a:extLst>
        </xdr:cNvPr>
        <xdr:cNvSpPr>
          <a:spLocks/>
        </xdr:cNvSpPr>
      </xdr:nvSpPr>
      <xdr:spPr bwMode="auto">
        <a:xfrm flipV="1">
          <a:off x="11658600" y="140303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1419225</xdr:colOff>
      <xdr:row>41</xdr:row>
      <xdr:rowOff>190500</xdr:rowOff>
    </xdr:from>
    <xdr:to>
      <xdr:col>5</xdr:col>
      <xdr:colOff>1581150</xdr:colOff>
      <xdr:row>42</xdr:row>
      <xdr:rowOff>180975</xdr:rowOff>
    </xdr:to>
    <xdr:sp macro="" textlink="">
      <xdr:nvSpPr>
        <xdr:cNvPr id="6378" name="Freeform 129">
          <a:extLst>
            <a:ext uri="{FF2B5EF4-FFF2-40B4-BE49-F238E27FC236}">
              <a16:creationId xmlns:a16="http://schemas.microsoft.com/office/drawing/2014/main" id="{00000000-0008-0000-0300-0000EA180000}"/>
            </a:ext>
          </a:extLst>
        </xdr:cNvPr>
        <xdr:cNvSpPr>
          <a:spLocks/>
        </xdr:cNvSpPr>
      </xdr:nvSpPr>
      <xdr:spPr bwMode="auto">
        <a:xfrm flipV="1">
          <a:off x="11658600" y="150590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0000FF" mc:Ignorable="a14" a14:legacySpreadsheetColorIndex="12"/>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1419225</xdr:colOff>
      <xdr:row>39</xdr:row>
      <xdr:rowOff>209550</xdr:rowOff>
    </xdr:from>
    <xdr:to>
      <xdr:col>5</xdr:col>
      <xdr:colOff>1581150</xdr:colOff>
      <xdr:row>41</xdr:row>
      <xdr:rowOff>200025</xdr:rowOff>
    </xdr:to>
    <xdr:sp macro="" textlink="">
      <xdr:nvSpPr>
        <xdr:cNvPr id="6379" name="Freeform 130">
          <a:extLst>
            <a:ext uri="{FF2B5EF4-FFF2-40B4-BE49-F238E27FC236}">
              <a16:creationId xmlns:a16="http://schemas.microsoft.com/office/drawing/2014/main" id="{00000000-0008-0000-0300-0000EB180000}"/>
            </a:ext>
          </a:extLst>
        </xdr:cNvPr>
        <xdr:cNvSpPr>
          <a:spLocks/>
        </xdr:cNvSpPr>
      </xdr:nvSpPr>
      <xdr:spPr bwMode="auto">
        <a:xfrm flipV="1">
          <a:off x="11658600" y="14392275"/>
          <a:ext cx="161925" cy="676275"/>
        </a:xfrm>
        <a:custGeom>
          <a:avLst/>
          <a:gdLst>
            <a:gd name="T0" fmla="*/ 0 w 17"/>
            <a:gd name="T1" fmla="*/ 0 h 66"/>
            <a:gd name="T2" fmla="*/ 161925 w 17"/>
            <a:gd name="T3" fmla="*/ 327891 h 66"/>
            <a:gd name="T4" fmla="*/ 9525 w 17"/>
            <a:gd name="T5" fmla="*/ 6762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1419225</xdr:colOff>
      <xdr:row>40</xdr:row>
      <xdr:rowOff>200025</xdr:rowOff>
    </xdr:from>
    <xdr:to>
      <xdr:col>5</xdr:col>
      <xdr:colOff>1581150</xdr:colOff>
      <xdr:row>41</xdr:row>
      <xdr:rowOff>190500</xdr:rowOff>
    </xdr:to>
    <xdr:sp macro="" textlink="">
      <xdr:nvSpPr>
        <xdr:cNvPr id="6380" name="Freeform 131">
          <a:extLst>
            <a:ext uri="{FF2B5EF4-FFF2-40B4-BE49-F238E27FC236}">
              <a16:creationId xmlns:a16="http://schemas.microsoft.com/office/drawing/2014/main" id="{00000000-0008-0000-0300-0000EC180000}"/>
            </a:ext>
          </a:extLst>
        </xdr:cNvPr>
        <xdr:cNvSpPr>
          <a:spLocks/>
        </xdr:cNvSpPr>
      </xdr:nvSpPr>
      <xdr:spPr bwMode="auto">
        <a:xfrm flipV="1">
          <a:off x="11658600" y="14725650"/>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1419225</xdr:colOff>
      <xdr:row>42</xdr:row>
      <xdr:rowOff>209550</xdr:rowOff>
    </xdr:from>
    <xdr:to>
      <xdr:col>5</xdr:col>
      <xdr:colOff>1581150</xdr:colOff>
      <xdr:row>44</xdr:row>
      <xdr:rowOff>190500</xdr:rowOff>
    </xdr:to>
    <xdr:sp macro="" textlink="">
      <xdr:nvSpPr>
        <xdr:cNvPr id="6381" name="Freeform 133">
          <a:extLst>
            <a:ext uri="{FF2B5EF4-FFF2-40B4-BE49-F238E27FC236}">
              <a16:creationId xmlns:a16="http://schemas.microsoft.com/office/drawing/2014/main" id="{00000000-0008-0000-0300-0000ED180000}"/>
            </a:ext>
          </a:extLst>
        </xdr:cNvPr>
        <xdr:cNvSpPr>
          <a:spLocks/>
        </xdr:cNvSpPr>
      </xdr:nvSpPr>
      <xdr:spPr bwMode="auto">
        <a:xfrm flipV="1">
          <a:off x="11658600" y="15420975"/>
          <a:ext cx="161925" cy="676275"/>
        </a:xfrm>
        <a:custGeom>
          <a:avLst/>
          <a:gdLst>
            <a:gd name="T0" fmla="*/ 0 w 17"/>
            <a:gd name="T1" fmla="*/ 0 h 66"/>
            <a:gd name="T2" fmla="*/ 161925 w 17"/>
            <a:gd name="T3" fmla="*/ 327891 h 66"/>
            <a:gd name="T4" fmla="*/ 9525 w 17"/>
            <a:gd name="T5" fmla="*/ 6762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1419225</xdr:colOff>
      <xdr:row>43</xdr:row>
      <xdr:rowOff>200025</xdr:rowOff>
    </xdr:from>
    <xdr:to>
      <xdr:col>5</xdr:col>
      <xdr:colOff>1581150</xdr:colOff>
      <xdr:row>44</xdr:row>
      <xdr:rowOff>180975</xdr:rowOff>
    </xdr:to>
    <xdr:sp macro="" textlink="">
      <xdr:nvSpPr>
        <xdr:cNvPr id="6382" name="Freeform 134">
          <a:extLst>
            <a:ext uri="{FF2B5EF4-FFF2-40B4-BE49-F238E27FC236}">
              <a16:creationId xmlns:a16="http://schemas.microsoft.com/office/drawing/2014/main" id="{00000000-0008-0000-0300-0000EE180000}"/>
            </a:ext>
          </a:extLst>
        </xdr:cNvPr>
        <xdr:cNvSpPr>
          <a:spLocks/>
        </xdr:cNvSpPr>
      </xdr:nvSpPr>
      <xdr:spPr bwMode="auto">
        <a:xfrm flipV="1">
          <a:off x="11658600" y="15754350"/>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1362075</xdr:colOff>
      <xdr:row>42</xdr:row>
      <xdr:rowOff>200025</xdr:rowOff>
    </xdr:from>
    <xdr:to>
      <xdr:col>4</xdr:col>
      <xdr:colOff>1524000</xdr:colOff>
      <xdr:row>44</xdr:row>
      <xdr:rowOff>180975</xdr:rowOff>
    </xdr:to>
    <xdr:sp macro="" textlink="">
      <xdr:nvSpPr>
        <xdr:cNvPr id="6383" name="Freeform 135">
          <a:extLst>
            <a:ext uri="{FF2B5EF4-FFF2-40B4-BE49-F238E27FC236}">
              <a16:creationId xmlns:a16="http://schemas.microsoft.com/office/drawing/2014/main" id="{00000000-0008-0000-0300-0000EF180000}"/>
            </a:ext>
          </a:extLst>
        </xdr:cNvPr>
        <xdr:cNvSpPr>
          <a:spLocks/>
        </xdr:cNvSpPr>
      </xdr:nvSpPr>
      <xdr:spPr bwMode="auto">
        <a:xfrm flipV="1">
          <a:off x="9553575" y="15411450"/>
          <a:ext cx="161925" cy="676275"/>
        </a:xfrm>
        <a:custGeom>
          <a:avLst/>
          <a:gdLst>
            <a:gd name="T0" fmla="*/ 0 w 17"/>
            <a:gd name="T1" fmla="*/ 0 h 66"/>
            <a:gd name="T2" fmla="*/ 161925 w 17"/>
            <a:gd name="T3" fmla="*/ 327891 h 66"/>
            <a:gd name="T4" fmla="*/ 9525 w 17"/>
            <a:gd name="T5" fmla="*/ 6762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1362075</xdr:colOff>
      <xdr:row>43</xdr:row>
      <xdr:rowOff>190500</xdr:rowOff>
    </xdr:from>
    <xdr:to>
      <xdr:col>4</xdr:col>
      <xdr:colOff>1524000</xdr:colOff>
      <xdr:row>44</xdr:row>
      <xdr:rowOff>171450</xdr:rowOff>
    </xdr:to>
    <xdr:sp macro="" textlink="">
      <xdr:nvSpPr>
        <xdr:cNvPr id="6384" name="Freeform 136">
          <a:extLst>
            <a:ext uri="{FF2B5EF4-FFF2-40B4-BE49-F238E27FC236}">
              <a16:creationId xmlns:a16="http://schemas.microsoft.com/office/drawing/2014/main" id="{00000000-0008-0000-0300-0000F0180000}"/>
            </a:ext>
          </a:extLst>
        </xdr:cNvPr>
        <xdr:cNvSpPr>
          <a:spLocks/>
        </xdr:cNvSpPr>
      </xdr:nvSpPr>
      <xdr:spPr bwMode="auto">
        <a:xfrm flipV="1">
          <a:off x="9553575" y="15744825"/>
          <a:ext cx="161925" cy="333375"/>
        </a:xfrm>
        <a:custGeom>
          <a:avLst/>
          <a:gdLst>
            <a:gd name="T0" fmla="*/ 0 w 17"/>
            <a:gd name="T1" fmla="*/ 0 h 66"/>
            <a:gd name="T2" fmla="*/ 161925 w 17"/>
            <a:gd name="T3" fmla="*/ 161636 h 66"/>
            <a:gd name="T4" fmla="*/ 9525 w 17"/>
            <a:gd name="T5" fmla="*/ 333375 h 66"/>
            <a:gd name="T6" fmla="*/ 0 60000 65536"/>
            <a:gd name="T7" fmla="*/ 0 60000 65536"/>
            <a:gd name="T8" fmla="*/ 0 60000 65536"/>
          </a:gdLst>
          <a:ahLst/>
          <a:cxnLst>
            <a:cxn ang="T6">
              <a:pos x="T0" y="T1"/>
            </a:cxn>
            <a:cxn ang="T7">
              <a:pos x="T2" y="T3"/>
            </a:cxn>
            <a:cxn ang="T8">
              <a:pos x="T4" y="T5"/>
            </a:cxn>
          </a:cxnLst>
          <a:rect l="0" t="0" r="r" b="b"/>
          <a:pathLst>
            <a:path w="17" h="66">
              <a:moveTo>
                <a:pt x="0" y="0"/>
              </a:moveTo>
              <a:cubicBezTo>
                <a:pt x="3" y="5"/>
                <a:pt x="17" y="21"/>
                <a:pt x="17" y="32"/>
              </a:cubicBezTo>
              <a:cubicBezTo>
                <a:pt x="17" y="43"/>
                <a:pt x="4" y="59"/>
                <a:pt x="1" y="66"/>
              </a:cubicBezTo>
            </a:path>
          </a:pathLst>
        </a:custGeom>
        <a:noFill/>
        <a:ln w="9525">
          <a:solidFill>
            <a:srgbClr xmlns:mc="http://schemas.openxmlformats.org/markup-compatibility/2006" xmlns:a14="http://schemas.microsoft.com/office/drawing/2010/main" val="800080" mc:Ignorable="a14" a14:legacySpreadsheetColorIndex="2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1768475</xdr:colOff>
      <xdr:row>7</xdr:row>
      <xdr:rowOff>254000</xdr:rowOff>
    </xdr:from>
    <xdr:ext cx="2308225" cy="1620444"/>
    <xdr:sp macro="" textlink="">
      <xdr:nvSpPr>
        <xdr:cNvPr id="6283" name="Text Box 139">
          <a:extLst>
            <a:ext uri="{FF2B5EF4-FFF2-40B4-BE49-F238E27FC236}">
              <a16:creationId xmlns:a16="http://schemas.microsoft.com/office/drawing/2014/main" id="{00000000-0008-0000-0300-00008B180000}"/>
            </a:ext>
          </a:extLst>
        </xdr:cNvPr>
        <xdr:cNvSpPr txBox="1">
          <a:spLocks noChangeArrowheads="1"/>
        </xdr:cNvSpPr>
      </xdr:nvSpPr>
      <xdr:spPr bwMode="auto">
        <a:xfrm>
          <a:off x="9947275" y="2933700"/>
          <a:ext cx="2308225" cy="1620444"/>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spAutoFit/>
        </a:bodyPr>
        <a:lstStyle/>
        <a:p>
          <a:pPr algn="l" rtl="0">
            <a:defRPr sz="1000"/>
          </a:pPr>
          <a:r>
            <a:rPr lang="en-US" sz="1800" b="0" i="0" u="none" strike="noStrike" baseline="0">
              <a:solidFill>
                <a:srgbClr val="000000"/>
              </a:solidFill>
              <a:latin typeface="Arial"/>
              <a:cs typeface="Arial"/>
            </a:rPr>
            <a:t>Tärkeää ymmärtää aluksi kysymyksestä, </a:t>
          </a:r>
        </a:p>
        <a:p>
          <a:pPr algn="l" rtl="0">
            <a:defRPr sz="1000"/>
          </a:pPr>
          <a:r>
            <a:rPr lang="en-US" sz="1800" b="0" i="0" u="none" strike="noStrike" baseline="0">
              <a:solidFill>
                <a:srgbClr val="000000"/>
              </a:solidFill>
              <a:latin typeface="Arial"/>
              <a:cs typeface="Arial"/>
            </a:rPr>
            <a:t>että käsiteltävä materiaalin määrä "kumuloituu" prosessin aikana.</a:t>
          </a:r>
        </a:p>
      </xdr:txBody>
    </xdr:sp>
    <xdr:clientData/>
  </xdr:oneCellAnchor>
  <xdr:twoCellAnchor editAs="oneCell">
    <xdr:from>
      <xdr:col>2</xdr:col>
      <xdr:colOff>1066800</xdr:colOff>
      <xdr:row>1</xdr:row>
      <xdr:rowOff>0</xdr:rowOff>
    </xdr:from>
    <xdr:to>
      <xdr:col>5</xdr:col>
      <xdr:colOff>1123950</xdr:colOff>
      <xdr:row>8</xdr:row>
      <xdr:rowOff>66675</xdr:rowOff>
    </xdr:to>
    <xdr:pic>
      <xdr:nvPicPr>
        <xdr:cNvPr id="6386" name="Picture 157">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695325"/>
          <a:ext cx="6200775" cy="240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238125</xdr:colOff>
      <xdr:row>45</xdr:row>
      <xdr:rowOff>215900</xdr:rowOff>
    </xdr:from>
    <xdr:ext cx="7699375" cy="1149350"/>
    <xdr:sp macro="" textlink="">
      <xdr:nvSpPr>
        <xdr:cNvPr id="47" name="Text Box 139">
          <a:extLst>
            <a:ext uri="{FF2B5EF4-FFF2-40B4-BE49-F238E27FC236}">
              <a16:creationId xmlns:a16="http://schemas.microsoft.com/office/drawing/2014/main" id="{F326903E-9C8F-490E-850F-EC79D635552C}"/>
            </a:ext>
          </a:extLst>
        </xdr:cNvPr>
        <xdr:cNvSpPr txBox="1">
          <a:spLocks noChangeArrowheads="1"/>
        </xdr:cNvSpPr>
      </xdr:nvSpPr>
      <xdr:spPr bwMode="auto">
        <a:xfrm>
          <a:off x="238125" y="16583025"/>
          <a:ext cx="7699375" cy="11493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noAutofit/>
        </a:bodyPr>
        <a:lstStyle/>
        <a:p>
          <a:pPr algn="l" rtl="0">
            <a:defRPr sz="1000"/>
          </a:pPr>
          <a:r>
            <a:rPr lang="en-US" sz="1800" b="0" i="0" u="none" strike="noStrike" baseline="0">
              <a:solidFill>
                <a:srgbClr val="000000"/>
              </a:solidFill>
              <a:latin typeface="Arial"/>
              <a:cs typeface="Arial"/>
            </a:rPr>
            <a:t>Kapasiteetin nostaminen 140:een vaatii käytännössä vaiheeseen F lisäkapasiteettia 6,7 l/t (oli 40 ja nyt tarvittaisiin 46,7). Kapasiteetin nostamisen järkevyyttä analysoitaessa tulee siten huomioida nostoon liittyvät positiiviset (kap. +20) ja negatiiviset (F investointi) kassavirrat.</a:t>
          </a:r>
        </a:p>
        <a:p>
          <a:pPr algn="l" rtl="0">
            <a:defRPr sz="1000"/>
          </a:pPr>
          <a:endParaRPr lang="en-US" sz="1800" b="0" i="0" u="none" strike="noStrike" baseline="0">
            <a:solidFill>
              <a:srgbClr val="000000"/>
            </a:solidFill>
            <a:latin typeface="Arial"/>
            <a:cs typeface="Arial"/>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0</xdr:row>
      <xdr:rowOff>114300</xdr:rowOff>
    </xdr:from>
    <xdr:to>
      <xdr:col>7</xdr:col>
      <xdr:colOff>266700</xdr:colOff>
      <xdr:row>8</xdr:row>
      <xdr:rowOff>190500</xdr:rowOff>
    </xdr:to>
    <xdr:pic>
      <xdr:nvPicPr>
        <xdr:cNvPr id="27701" name="Picture 51">
          <a:extLst>
            <a:ext uri="{FF2B5EF4-FFF2-40B4-BE49-F238E27FC236}">
              <a16:creationId xmlns:a16="http://schemas.microsoft.com/office/drawing/2014/main" id="{00000000-0008-0000-0400-0000356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14300"/>
          <a:ext cx="49339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704851</xdr:colOff>
      <xdr:row>1</xdr:row>
      <xdr:rowOff>152400</xdr:rowOff>
    </xdr:from>
    <xdr:ext cx="2781300" cy="647100"/>
    <xdr:sp macro="" textlink="">
      <xdr:nvSpPr>
        <xdr:cNvPr id="3" name="Text Box 139">
          <a:extLst>
            <a:ext uri="{FF2B5EF4-FFF2-40B4-BE49-F238E27FC236}">
              <a16:creationId xmlns:a16="http://schemas.microsoft.com/office/drawing/2014/main" id="{53864343-091B-497A-B49C-AE13CAF13E71}"/>
            </a:ext>
          </a:extLst>
        </xdr:cNvPr>
        <xdr:cNvSpPr txBox="1">
          <a:spLocks noChangeArrowheads="1"/>
        </xdr:cNvSpPr>
      </xdr:nvSpPr>
      <xdr:spPr bwMode="auto">
        <a:xfrm>
          <a:off x="6429376" y="381000"/>
          <a:ext cx="2781300" cy="6471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spAutoFit/>
        </a:bodyPr>
        <a:lstStyle/>
        <a:p>
          <a:pPr algn="l" rtl="0">
            <a:defRPr sz="1000"/>
          </a:pPr>
          <a:r>
            <a:rPr lang="en-US" sz="1400" b="0" i="0" u="none" strike="noStrike" baseline="0">
              <a:solidFill>
                <a:srgbClr val="000000"/>
              </a:solidFill>
              <a:latin typeface="Arial"/>
              <a:cs typeface="Arial"/>
            </a:rPr>
            <a:t>Optimointimallilla nopea selvittää</a:t>
          </a:r>
        </a:p>
        <a:p>
          <a:pPr algn="l" rtl="0">
            <a:defRPr sz="1000"/>
          </a:pPr>
          <a:r>
            <a:rPr lang="en-US" sz="1400" b="0" i="0" u="none" strike="noStrike" baseline="0">
              <a:solidFill>
                <a:srgbClr val="000000"/>
              </a:solidFill>
              <a:latin typeface="Arial"/>
              <a:cs typeface="Arial"/>
            </a:rPr>
            <a:t>kaikkien vaiheiden kapasiteetti-rajoittavuus järjestys :)</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3</xdr:col>
      <xdr:colOff>749300</xdr:colOff>
      <xdr:row>3</xdr:row>
      <xdr:rowOff>104775</xdr:rowOff>
    </xdr:to>
    <xdr:sp macro="" textlink="">
      <xdr:nvSpPr>
        <xdr:cNvPr id="11265" name="Text Box 1">
          <a:extLst>
            <a:ext uri="{FF2B5EF4-FFF2-40B4-BE49-F238E27FC236}">
              <a16:creationId xmlns:a16="http://schemas.microsoft.com/office/drawing/2014/main" id="{00000000-0008-0000-0500-0000012C0000}"/>
            </a:ext>
          </a:extLst>
        </xdr:cNvPr>
        <xdr:cNvSpPr txBox="1">
          <a:spLocks noChangeArrowheads="1"/>
        </xdr:cNvSpPr>
      </xdr:nvSpPr>
      <xdr:spPr bwMode="auto">
        <a:xfrm>
          <a:off x="123825" y="142875"/>
          <a:ext cx="7743825" cy="990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2000" b="0" i="0" u="none" strike="noStrike" baseline="0">
              <a:solidFill>
                <a:srgbClr val="000000"/>
              </a:solidFill>
              <a:latin typeface="Arial"/>
              <a:cs typeface="Arial"/>
            </a:rPr>
            <a:t>Pyörätehtaan tuote- ja yritystiedot näet alla olevasta taulukosta. Kuinka monta konetta yritys tarvitsee ensi vuodeksi jos se ei halua tehdä ylitöitä tai pienentää kapasiteettivaraansa?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219075</xdr:colOff>
      <xdr:row>0</xdr:row>
      <xdr:rowOff>133350</xdr:rowOff>
    </xdr:from>
    <xdr:to>
      <xdr:col>6</xdr:col>
      <xdr:colOff>1076325</xdr:colOff>
      <xdr:row>10</xdr:row>
      <xdr:rowOff>57150</xdr:rowOff>
    </xdr:to>
    <xdr:sp macro="" textlink="">
      <xdr:nvSpPr>
        <xdr:cNvPr id="12289" name="Text Box 1">
          <a:extLst>
            <a:ext uri="{FF2B5EF4-FFF2-40B4-BE49-F238E27FC236}">
              <a16:creationId xmlns:a16="http://schemas.microsoft.com/office/drawing/2014/main" id="{00000000-0008-0000-0700-000001300000}"/>
            </a:ext>
          </a:extLst>
        </xdr:cNvPr>
        <xdr:cNvSpPr txBox="1">
          <a:spLocks noChangeArrowheads="1"/>
        </xdr:cNvSpPr>
      </xdr:nvSpPr>
      <xdr:spPr bwMode="auto">
        <a:xfrm>
          <a:off x="7410450" y="133350"/>
          <a:ext cx="4895850" cy="3181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2000" b="0" i="0" u="none" strike="noStrike" baseline="0">
              <a:solidFill>
                <a:srgbClr val="000000"/>
              </a:solidFill>
              <a:latin typeface="Arial"/>
              <a:cs typeface="Arial"/>
            </a:rPr>
            <a:t>Kauppias pohtii vaatekaupan myyntipinta-alan laajentamista 2000 neliöjalasta 3000 neliöjalkaan. Viereissä taulukossa lähivuosien myyntiennuste ja lisätilan vaatimat henkilökulut. Ostojen osuus on 70% myynnistä ja ostoskeskuksen vuokrataso on vuodessa $110 per neliöjalka.</a:t>
          </a:r>
        </a:p>
        <a:p>
          <a:pPr algn="l" rtl="0">
            <a:defRPr sz="1000"/>
          </a:pPr>
          <a:endParaRPr lang="en-US" sz="2000" b="0" i="0" u="none" strike="noStrike" baseline="0">
            <a:solidFill>
              <a:srgbClr val="000000"/>
            </a:solidFill>
            <a:latin typeface="Arial"/>
            <a:cs typeface="Arial"/>
          </a:endParaRPr>
        </a:p>
        <a:p>
          <a:pPr algn="l" rtl="0">
            <a:defRPr sz="1000"/>
          </a:pPr>
          <a:r>
            <a:rPr lang="en-US" sz="2000" b="0" i="0" u="none" strike="noStrike" baseline="0">
              <a:solidFill>
                <a:srgbClr val="000000"/>
              </a:solidFill>
              <a:latin typeface="Arial"/>
              <a:cs typeface="Arial"/>
            </a:rPr>
            <a:t>Suosittelisitko investoinnin tekemistä? </a:t>
          </a:r>
        </a:p>
      </xdr:txBody>
    </xdr:sp>
    <xdr:clientData/>
  </xdr:twoCellAnchor>
  <xdr:twoCellAnchor editAs="oneCell">
    <xdr:from>
      <xdr:col>0</xdr:col>
      <xdr:colOff>762001</xdr:colOff>
      <xdr:row>32</xdr:row>
      <xdr:rowOff>9525</xdr:rowOff>
    </xdr:from>
    <xdr:to>
      <xdr:col>5</xdr:col>
      <xdr:colOff>1543051</xdr:colOff>
      <xdr:row>37</xdr:row>
      <xdr:rowOff>152400</xdr:rowOff>
    </xdr:to>
    <xdr:sp macro="" textlink="">
      <xdr:nvSpPr>
        <xdr:cNvPr id="12291" name="Text Box 3">
          <a:extLst>
            <a:ext uri="{FF2B5EF4-FFF2-40B4-BE49-F238E27FC236}">
              <a16:creationId xmlns:a16="http://schemas.microsoft.com/office/drawing/2014/main" id="{00000000-0008-0000-0700-000003300000}"/>
            </a:ext>
          </a:extLst>
        </xdr:cNvPr>
        <xdr:cNvSpPr txBox="1">
          <a:spLocks noChangeArrowheads="1"/>
        </xdr:cNvSpPr>
      </xdr:nvSpPr>
      <xdr:spPr bwMode="auto">
        <a:xfrm>
          <a:off x="762001" y="8734425"/>
          <a:ext cx="9988550" cy="12858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2000" b="0" i="0" u="none" strike="noStrike" baseline="0">
              <a:solidFill>
                <a:srgbClr val="000000"/>
              </a:solidFill>
              <a:latin typeface="Arial"/>
              <a:cs typeface="Arial"/>
            </a:rPr>
            <a:t>Keskeistä on varmistaa, ettei mene appelsiinit ja omenat sekaisin. Investointilaskuissa keskeistä huomioida vain "lisäerät". Investoinnin tulee olla itsessään kannattava, eli nykyisen toiminnan kannattavuudella ei ole merkitystä siihen kannattaako investointi tehdä vai ei (eli vanhan toiminnan ei tule subventoida uutta).</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7</xdr:col>
      <xdr:colOff>1285875</xdr:colOff>
      <xdr:row>7</xdr:row>
      <xdr:rowOff>152400</xdr:rowOff>
    </xdr:to>
    <xdr:sp macro="" textlink="">
      <xdr:nvSpPr>
        <xdr:cNvPr id="26625" name="Text Box 1">
          <a:extLst>
            <a:ext uri="{FF2B5EF4-FFF2-40B4-BE49-F238E27FC236}">
              <a16:creationId xmlns:a16="http://schemas.microsoft.com/office/drawing/2014/main" id="{00000000-0008-0000-0600-000001680000}"/>
            </a:ext>
          </a:extLst>
        </xdr:cNvPr>
        <xdr:cNvSpPr txBox="1">
          <a:spLocks noChangeArrowheads="1"/>
        </xdr:cNvSpPr>
      </xdr:nvSpPr>
      <xdr:spPr bwMode="auto">
        <a:xfrm>
          <a:off x="57150" y="38100"/>
          <a:ext cx="12677775" cy="2181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2000" b="0" i="0" u="none" strike="noStrike" baseline="0">
              <a:solidFill>
                <a:srgbClr val="000000"/>
              </a:solidFill>
              <a:latin typeface="Arial"/>
              <a:cs typeface="Arial"/>
            </a:rPr>
            <a:t>Yritys valmistaa kahta tuotetta kolmivaiheisessa prosessissa. Tuotteiden kysynnöissä, myyntihinnoissa, raaka-ainetarpeissa ja työasemakohtaisissa työstöajoissa on eroja alla olevien tietojen mukaisesti. Yritys maksaa työntekijöille palkkaa 6 dollaria per tunti, viikkotyöaika on 40 tuntia ja yrityksen yleiskustannukset ovat 3500 dollaria viikossa. Jos valmistuskapasiteetti ei riitä kattamaan yrityksen kohtaamaa kysyntään niin millainen tuottovaikutus valikoimapäätöksen tekeminen TOC-pohjalta on verrattuna klassisempaan myyntikatepohjaisen valmistuskapasiteetin allokaatioon?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6"/>
  <sheetViews>
    <sheetView tabSelected="1" zoomScale="75" zoomScaleNormal="75" zoomScaleSheetLayoutView="75" workbookViewId="0"/>
  </sheetViews>
  <sheetFormatPr defaultRowHeight="27" x14ac:dyDescent="0.35"/>
  <cols>
    <col min="1" max="1" width="81.85546875" style="3" customWidth="1"/>
    <col min="2" max="3" width="24.5703125" style="3" customWidth="1"/>
    <col min="4" max="4" width="31.85546875" style="3" customWidth="1"/>
    <col min="5" max="5" width="9.140625" style="3"/>
    <col min="6" max="6" width="13.140625" style="3" customWidth="1"/>
    <col min="7" max="16384" width="9.140625" style="3"/>
  </cols>
  <sheetData>
    <row r="1" spans="1:3" ht="28.5" thickBot="1" x14ac:dyDescent="0.45">
      <c r="A1" s="1" t="s">
        <v>106</v>
      </c>
      <c r="B1" s="2" t="s">
        <v>1</v>
      </c>
      <c r="C1" s="2" t="s">
        <v>2</v>
      </c>
    </row>
    <row r="2" spans="1:3" x14ac:dyDescent="0.35">
      <c r="A2" s="57" t="s">
        <v>3</v>
      </c>
      <c r="B2" s="2">
        <v>6</v>
      </c>
      <c r="C2" s="2">
        <v>8</v>
      </c>
    </row>
    <row r="3" spans="1:3" x14ac:dyDescent="0.35">
      <c r="A3" s="58" t="s">
        <v>4</v>
      </c>
      <c r="B3" s="6">
        <v>10</v>
      </c>
      <c r="C3" s="6">
        <v>8</v>
      </c>
    </row>
    <row r="4" spans="1:3" ht="27.75" x14ac:dyDescent="0.4">
      <c r="A4" s="58" t="s">
        <v>117</v>
      </c>
      <c r="B4" s="20"/>
      <c r="C4" s="284">
        <v>10</v>
      </c>
    </row>
    <row r="5" spans="1:3" x14ac:dyDescent="0.35">
      <c r="A5" s="58" t="s">
        <v>5</v>
      </c>
      <c r="B5" s="6">
        <v>5</v>
      </c>
      <c r="C5" s="6">
        <v>5</v>
      </c>
    </row>
    <row r="6" spans="1:3" ht="27.75" x14ac:dyDescent="0.4">
      <c r="A6" s="58" t="s">
        <v>6</v>
      </c>
      <c r="B6" s="20"/>
      <c r="C6" s="284">
        <v>6</v>
      </c>
    </row>
    <row r="7" spans="1:3" ht="27.75" thickBot="1" x14ac:dyDescent="0.4">
      <c r="A7" s="23" t="s">
        <v>7</v>
      </c>
      <c r="B7" s="7">
        <v>3</v>
      </c>
      <c r="C7" s="7">
        <v>5</v>
      </c>
    </row>
    <row r="8" spans="1:3" x14ac:dyDescent="0.35">
      <c r="A8" s="8"/>
      <c r="B8" s="9"/>
      <c r="C8" s="9"/>
    </row>
    <row r="13" spans="1:3" ht="27.75" thickBot="1" x14ac:dyDescent="0.4">
      <c r="A13" s="10"/>
      <c r="B13" s="10"/>
      <c r="C13" s="10"/>
    </row>
    <row r="14" spans="1:3" ht="27.75" thickBot="1" x14ac:dyDescent="0.4">
      <c r="A14" s="8"/>
      <c r="B14" s="8"/>
      <c r="C14" s="8"/>
    </row>
    <row r="15" spans="1:3" ht="28.5" thickBot="1" x14ac:dyDescent="0.45">
      <c r="A15" s="11" t="s">
        <v>101</v>
      </c>
      <c r="B15" s="2" t="s">
        <v>1</v>
      </c>
      <c r="C15" s="2" t="s">
        <v>2</v>
      </c>
    </row>
    <row r="16" spans="1:3" ht="28.5" thickBot="1" x14ac:dyDescent="0.45">
      <c r="A16" s="86" t="s">
        <v>102</v>
      </c>
      <c r="B16" s="87">
        <v>5000</v>
      </c>
      <c r="C16" s="87">
        <v>5000</v>
      </c>
    </row>
    <row r="17" spans="1:3" ht="27.75" thickBot="1" x14ac:dyDescent="0.4"/>
    <row r="18" spans="1:3" ht="28.5" thickBot="1" x14ac:dyDescent="0.45">
      <c r="A18" s="11" t="s">
        <v>0</v>
      </c>
      <c r="B18" s="12" t="s">
        <v>1</v>
      </c>
      <c r="C18" s="2" t="s">
        <v>2</v>
      </c>
    </row>
    <row r="19" spans="1:3" x14ac:dyDescent="0.35">
      <c r="A19" s="88" t="s">
        <v>3</v>
      </c>
      <c r="B19" s="2">
        <v>6</v>
      </c>
      <c r="C19" s="2">
        <v>8</v>
      </c>
    </row>
    <row r="20" spans="1:3" x14ac:dyDescent="0.35">
      <c r="A20" s="89" t="s">
        <v>4</v>
      </c>
      <c r="B20" s="6">
        <v>10</v>
      </c>
      <c r="C20" s="6">
        <v>8</v>
      </c>
    </row>
    <row r="21" spans="1:3" x14ac:dyDescent="0.35">
      <c r="A21" s="89" t="s">
        <v>5</v>
      </c>
      <c r="B21" s="6">
        <v>5</v>
      </c>
      <c r="C21" s="6">
        <v>5</v>
      </c>
    </row>
    <row r="22" spans="1:3" ht="27.75" thickBot="1" x14ac:dyDescent="0.4">
      <c r="A22" s="14" t="s">
        <v>8</v>
      </c>
      <c r="B22" s="15">
        <f>B19*B20*B21</f>
        <v>300</v>
      </c>
      <c r="C22" s="15">
        <f>C19*C20*C21</f>
        <v>320</v>
      </c>
    </row>
    <row r="23" spans="1:3" x14ac:dyDescent="0.35">
      <c r="A23" s="90" t="s">
        <v>7</v>
      </c>
      <c r="B23" s="17">
        <v>3</v>
      </c>
      <c r="C23" s="17">
        <v>5</v>
      </c>
    </row>
    <row r="24" spans="1:3" ht="28.5" thickBot="1" x14ac:dyDescent="0.45">
      <c r="A24" s="62" t="s">
        <v>181</v>
      </c>
      <c r="B24" s="55">
        <f>(B22*60)/B23</f>
        <v>6000</v>
      </c>
      <c r="C24" s="56">
        <f>(C22*60)/C23</f>
        <v>3840</v>
      </c>
    </row>
    <row r="25" spans="1:3" ht="27.75" thickBot="1" x14ac:dyDescent="0.4">
      <c r="C25" s="13"/>
    </row>
    <row r="26" spans="1:3" ht="28.5" thickBot="1" x14ac:dyDescent="0.45">
      <c r="A26" s="11" t="s">
        <v>9</v>
      </c>
      <c r="B26" s="91"/>
      <c r="C26" s="2" t="s">
        <v>2</v>
      </c>
    </row>
    <row r="27" spans="1:3" x14ac:dyDescent="0.35">
      <c r="A27" s="88" t="s">
        <v>3</v>
      </c>
      <c r="B27" s="91"/>
      <c r="C27" s="2">
        <v>8</v>
      </c>
    </row>
    <row r="28" spans="1:3" ht="27.75" x14ac:dyDescent="0.4">
      <c r="A28" s="89" t="s">
        <v>4</v>
      </c>
      <c r="B28" s="95"/>
      <c r="C28" s="284">
        <v>10</v>
      </c>
    </row>
    <row r="29" spans="1:3" ht="27.75" x14ac:dyDescent="0.4">
      <c r="A29" s="89" t="s">
        <v>5</v>
      </c>
      <c r="B29" s="95"/>
      <c r="C29" s="284">
        <v>6</v>
      </c>
    </row>
    <row r="30" spans="1:3" ht="27.75" thickBot="1" x14ac:dyDescent="0.4">
      <c r="A30" s="14" t="s">
        <v>8</v>
      </c>
      <c r="B30" s="96"/>
      <c r="C30" s="15">
        <f>C27*C28*C29</f>
        <v>480</v>
      </c>
    </row>
    <row r="31" spans="1:3" x14ac:dyDescent="0.35">
      <c r="A31" s="90" t="s">
        <v>7</v>
      </c>
      <c r="B31" s="97"/>
      <c r="C31" s="17">
        <v>5</v>
      </c>
    </row>
    <row r="32" spans="1:3" ht="28.5" thickBot="1" x14ac:dyDescent="0.45">
      <c r="A32" s="62" t="s">
        <v>180</v>
      </c>
      <c r="B32" s="98"/>
      <c r="C32" s="56">
        <f>(C30*60)/C31</f>
        <v>5760</v>
      </c>
    </row>
    <row r="33" spans="1:3" ht="27.75" thickBot="1" x14ac:dyDescent="0.4">
      <c r="A33" s="92"/>
      <c r="B33" s="19"/>
      <c r="C33" s="19"/>
    </row>
    <row r="34" spans="1:3" ht="28.5" thickBot="1" x14ac:dyDescent="0.45">
      <c r="A34" s="1" t="s">
        <v>10</v>
      </c>
      <c r="B34" s="94" t="s">
        <v>1</v>
      </c>
      <c r="C34" s="94" t="s">
        <v>2</v>
      </c>
    </row>
    <row r="35" spans="1:3" ht="28.5" thickBot="1" x14ac:dyDescent="0.45">
      <c r="A35" s="99" t="s">
        <v>105</v>
      </c>
      <c r="B35" s="101">
        <f>B16/B24</f>
        <v>0.83333333333333337</v>
      </c>
      <c r="C35" s="101">
        <f>C16/C24</f>
        <v>1.3020833333333333</v>
      </c>
    </row>
    <row r="36" spans="1:3" ht="28.5" thickBot="1" x14ac:dyDescent="0.45">
      <c r="A36" s="93" t="s">
        <v>104</v>
      </c>
      <c r="B36" s="100"/>
      <c r="C36" s="101">
        <f>C16/C32</f>
        <v>0.86805555555555558</v>
      </c>
    </row>
  </sheetData>
  <phoneticPr fontId="2" type="noConversion"/>
  <printOptions horizontalCentered="1"/>
  <pageMargins left="0.47244094488188981" right="0.47244094488188981" top="0.70866141732283472" bottom="0.59055118110236227" header="0.47244094488188981" footer="0.47244094488188981"/>
  <pageSetup paperSize="9" scale="56" orientation="portrait" cellComments="asDisplayed" r:id="rId1"/>
  <headerFooter alignWithMargins="0">
    <oddFooter>&amp;L&amp;F&amp;C&amp;A&amp;R1/8</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4"/>
  <sheetViews>
    <sheetView zoomScaleNormal="100" workbookViewId="0"/>
  </sheetViews>
  <sheetFormatPr defaultColWidth="17.5703125" defaultRowHeight="20.25" x14ac:dyDescent="0.3"/>
  <cols>
    <col min="1" max="5" width="19.28515625" style="78" customWidth="1"/>
    <col min="6" max="16384" width="17.5703125" style="78"/>
  </cols>
  <sheetData>
    <row r="1" spans="1:5" ht="60.75" x14ac:dyDescent="0.3">
      <c r="A1" s="118" t="s">
        <v>90</v>
      </c>
      <c r="B1" s="118" t="s">
        <v>89</v>
      </c>
      <c r="C1" s="118" t="s">
        <v>91</v>
      </c>
      <c r="D1" s="118" t="s">
        <v>92</v>
      </c>
      <c r="E1" s="119" t="s">
        <v>93</v>
      </c>
    </row>
    <row r="2" spans="1:5" x14ac:dyDescent="0.3">
      <c r="A2" s="120">
        <f t="shared" ref="A2:A14" si="0">B2/(6*20*50)</f>
        <v>0.5</v>
      </c>
      <c r="B2" s="121">
        <v>3000</v>
      </c>
      <c r="C2" s="111">
        <f t="shared" ref="C2:C14" si="1">B2/5/10</f>
        <v>60</v>
      </c>
      <c r="D2" s="111">
        <f>C2/6</f>
        <v>10</v>
      </c>
      <c r="E2" s="111">
        <v>9.9143206854345189E-2</v>
      </c>
    </row>
    <row r="3" spans="1:5" x14ac:dyDescent="0.3">
      <c r="A3" s="120">
        <f t="shared" si="0"/>
        <v>0.54166666666666663</v>
      </c>
      <c r="B3" s="121">
        <v>3250</v>
      </c>
      <c r="C3" s="111">
        <f t="shared" si="1"/>
        <v>65</v>
      </c>
      <c r="D3" s="111">
        <f t="shared" ref="D3:D14" si="2">C3/6</f>
        <v>10.833333333333334</v>
      </c>
      <c r="E3" s="111">
        <v>0.14703851583698752</v>
      </c>
    </row>
    <row r="4" spans="1:5" x14ac:dyDescent="0.3">
      <c r="A4" s="120">
        <f t="shared" si="0"/>
        <v>0.58333333333333337</v>
      </c>
      <c r="B4" s="121">
        <v>3500</v>
      </c>
      <c r="C4" s="111">
        <f t="shared" si="1"/>
        <v>70</v>
      </c>
      <c r="D4" s="111">
        <f t="shared" si="2"/>
        <v>11.666666666666666</v>
      </c>
      <c r="E4" s="111">
        <v>0.21296056621021101</v>
      </c>
    </row>
    <row r="5" spans="1:5" x14ac:dyDescent="0.3">
      <c r="A5" s="120">
        <f t="shared" si="0"/>
        <v>0.625</v>
      </c>
      <c r="B5" s="121">
        <v>3750</v>
      </c>
      <c r="C5" s="111">
        <f t="shared" si="1"/>
        <v>75</v>
      </c>
      <c r="D5" s="111">
        <f t="shared" si="2"/>
        <v>12.5</v>
      </c>
      <c r="E5" s="111">
        <v>0.3032246935409097</v>
      </c>
    </row>
    <row r="6" spans="1:5" x14ac:dyDescent="0.3">
      <c r="A6" s="120">
        <f t="shared" si="0"/>
        <v>0.66666666666666663</v>
      </c>
      <c r="B6" s="121">
        <v>4000</v>
      </c>
      <c r="C6" s="111">
        <f t="shared" si="1"/>
        <v>80</v>
      </c>
      <c r="D6" s="111">
        <f t="shared" si="2"/>
        <v>13.333333333333334</v>
      </c>
      <c r="E6" s="111">
        <v>0.42714126807563962</v>
      </c>
    </row>
    <row r="7" spans="1:5" x14ac:dyDescent="0.3">
      <c r="A7" s="120">
        <f t="shared" si="0"/>
        <v>0.70833333333333337</v>
      </c>
      <c r="B7" s="121">
        <v>4250</v>
      </c>
      <c r="C7" s="111">
        <f t="shared" si="1"/>
        <v>85</v>
      </c>
      <c r="D7" s="111">
        <f t="shared" si="2"/>
        <v>14.166666666666666</v>
      </c>
      <c r="E7" s="111">
        <v>0.59918065336283821</v>
      </c>
    </row>
    <row r="8" spans="1:5" x14ac:dyDescent="0.3">
      <c r="A8" s="120">
        <f t="shared" si="0"/>
        <v>0.75</v>
      </c>
      <c r="B8" s="121">
        <v>4500</v>
      </c>
      <c r="C8" s="111">
        <f t="shared" si="1"/>
        <v>90</v>
      </c>
      <c r="D8" s="111">
        <f t="shared" si="2"/>
        <v>15</v>
      </c>
      <c r="E8" s="111">
        <v>0.84330415161165928</v>
      </c>
    </row>
    <row r="9" spans="1:5" x14ac:dyDescent="0.3">
      <c r="A9" s="120">
        <f t="shared" si="0"/>
        <v>0.79166666666666663</v>
      </c>
      <c r="B9" s="121">
        <v>4750</v>
      </c>
      <c r="C9" s="111">
        <f t="shared" si="1"/>
        <v>95</v>
      </c>
      <c r="D9" s="111">
        <f t="shared" si="2"/>
        <v>15.833333333333334</v>
      </c>
      <c r="E9" s="111">
        <v>1.202490638772689</v>
      </c>
    </row>
    <row r="10" spans="1:5" x14ac:dyDescent="0.3">
      <c r="A10" s="120">
        <f t="shared" si="0"/>
        <v>0.83333333333333337</v>
      </c>
      <c r="B10" s="121">
        <v>5000</v>
      </c>
      <c r="C10" s="111">
        <f t="shared" si="1"/>
        <v>100</v>
      </c>
      <c r="D10" s="111">
        <f t="shared" si="2"/>
        <v>16.666666666666668</v>
      </c>
      <c r="E10" s="111">
        <v>1.7625493513818387</v>
      </c>
    </row>
    <row r="11" spans="1:5" x14ac:dyDescent="0.3">
      <c r="A11" s="120">
        <f t="shared" si="0"/>
        <v>0.875</v>
      </c>
      <c r="B11" s="121">
        <v>5250</v>
      </c>
      <c r="C11" s="111">
        <f t="shared" si="1"/>
        <v>105</v>
      </c>
      <c r="D11" s="111">
        <f t="shared" si="2"/>
        <v>17.5</v>
      </c>
      <c r="E11" s="111">
        <v>2.7235518437107826</v>
      </c>
    </row>
    <row r="12" spans="1:5" x14ac:dyDescent="0.3">
      <c r="A12" s="120">
        <f t="shared" si="0"/>
        <v>0.91666666666666663</v>
      </c>
      <c r="B12" s="121">
        <v>5500</v>
      </c>
      <c r="C12" s="111">
        <f t="shared" si="1"/>
        <v>110</v>
      </c>
      <c r="D12" s="111">
        <f t="shared" si="2"/>
        <v>18.333333333333332</v>
      </c>
      <c r="E12" s="111">
        <v>4.68554957325013</v>
      </c>
    </row>
    <row r="13" spans="1:5" x14ac:dyDescent="0.3">
      <c r="A13" s="120">
        <f t="shared" si="0"/>
        <v>0.95833333333333337</v>
      </c>
      <c r="B13" s="121">
        <v>5750</v>
      </c>
      <c r="C13" s="111">
        <f t="shared" si="1"/>
        <v>115</v>
      </c>
      <c r="D13" s="111">
        <f t="shared" si="2"/>
        <v>19.166666666666668</v>
      </c>
      <c r="E13" s="111">
        <v>10.648576986479814</v>
      </c>
    </row>
    <row r="14" spans="1:5" x14ac:dyDescent="0.3">
      <c r="A14" s="120">
        <f t="shared" si="0"/>
        <v>0.9916666666666667</v>
      </c>
      <c r="B14" s="121">
        <v>5950</v>
      </c>
      <c r="C14" s="111">
        <f t="shared" si="1"/>
        <v>119</v>
      </c>
      <c r="D14" s="111">
        <f t="shared" si="2"/>
        <v>19.833333333333332</v>
      </c>
      <c r="E14" s="111">
        <v>58.619754301207202</v>
      </c>
    </row>
  </sheetData>
  <phoneticPr fontId="2" type="noConversion"/>
  <printOptions horizontalCentered="1"/>
  <pageMargins left="0.47244094488188981" right="0.47244094488188981" top="0.59055118110236227" bottom="0.70866141732283472" header="0.47244094488188981" footer="0.47244094488188981"/>
  <pageSetup paperSize="9" scale="86" orientation="landscape" r:id="rId1"/>
  <headerFooter alignWithMargins="0">
    <oddFooter>&amp;L&amp;F&amp;C&amp;A&amp;R2/8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3"/>
  <sheetViews>
    <sheetView zoomScale="75" zoomScaleNormal="60" zoomScaleSheetLayoutView="75" workbookViewId="0"/>
  </sheetViews>
  <sheetFormatPr defaultRowHeight="12.75" x14ac:dyDescent="0.2"/>
  <cols>
    <col min="1" max="4" width="42" style="28" customWidth="1"/>
    <col min="5" max="16384" width="9.140625" style="28"/>
  </cols>
  <sheetData>
    <row r="1" spans="1:4" ht="81.75" thickBot="1" x14ac:dyDescent="0.25">
      <c r="A1" s="34" t="s">
        <v>38</v>
      </c>
      <c r="B1" s="35" t="s">
        <v>111</v>
      </c>
      <c r="C1" s="35" t="s">
        <v>112</v>
      </c>
      <c r="D1" s="35" t="s">
        <v>39</v>
      </c>
    </row>
    <row r="2" spans="1:4" ht="26.25" customHeight="1" x14ac:dyDescent="0.35">
      <c r="A2" s="36">
        <v>1</v>
      </c>
      <c r="B2" s="37">
        <v>10000</v>
      </c>
      <c r="C2" s="37">
        <v>1</v>
      </c>
      <c r="D2" s="37">
        <f>B2*C2</f>
        <v>10000</v>
      </c>
    </row>
    <row r="3" spans="1:4" ht="26.25" customHeight="1" x14ac:dyDescent="0.35">
      <c r="A3" s="38">
        <v>2</v>
      </c>
      <c r="B3" s="21">
        <v>6000</v>
      </c>
      <c r="C3" s="21">
        <v>2</v>
      </c>
      <c r="D3" s="21">
        <f t="shared" ref="D3:D6" si="0">B3*C3</f>
        <v>12000</v>
      </c>
    </row>
    <row r="4" spans="1:4" ht="26.25" customHeight="1" x14ac:dyDescent="0.35">
      <c r="A4" s="38" t="s">
        <v>99</v>
      </c>
      <c r="B4" s="21">
        <v>4000</v>
      </c>
      <c r="C4" s="21">
        <v>1</v>
      </c>
      <c r="D4" s="21">
        <f t="shared" si="0"/>
        <v>4000</v>
      </c>
    </row>
    <row r="5" spans="1:4" ht="26.25" customHeight="1" x14ac:dyDescent="0.35">
      <c r="A5" s="38" t="s">
        <v>100</v>
      </c>
      <c r="B5" s="21">
        <v>4000</v>
      </c>
      <c r="C5" s="21">
        <v>1</v>
      </c>
      <c r="D5" s="21">
        <f t="shared" si="0"/>
        <v>4000</v>
      </c>
    </row>
    <row r="6" spans="1:4" ht="26.25" customHeight="1" thickBot="1" x14ac:dyDescent="0.4">
      <c r="A6" s="39">
        <v>4</v>
      </c>
      <c r="B6" s="40">
        <v>3000</v>
      </c>
      <c r="C6" s="40">
        <v>3</v>
      </c>
      <c r="D6" s="40">
        <f t="shared" si="0"/>
        <v>9000</v>
      </c>
    </row>
    <row r="7" spans="1:4" ht="26.25" customHeight="1" x14ac:dyDescent="0.2"/>
    <row r="8" spans="1:4" ht="26.25" customHeight="1" x14ac:dyDescent="0.2"/>
    <row r="9" spans="1:4" ht="26.25" customHeight="1" x14ac:dyDescent="0.2"/>
    <row r="10" spans="1:4" ht="26.25" customHeight="1" x14ac:dyDescent="0.2"/>
    <row r="11" spans="1:4" ht="26.25" customHeight="1" x14ac:dyDescent="0.2"/>
    <row r="12" spans="1:4" ht="26.25" customHeight="1" x14ac:dyDescent="0.2"/>
    <row r="13" spans="1:4" ht="26.25" customHeight="1" x14ac:dyDescent="0.2"/>
    <row r="14" spans="1:4" ht="26.25" customHeight="1" x14ac:dyDescent="0.2"/>
    <row r="15" spans="1:4" ht="26.25" customHeight="1" thickBot="1" x14ac:dyDescent="0.25">
      <c r="A15" s="46"/>
      <c r="B15" s="46"/>
      <c r="C15" s="46"/>
      <c r="D15" s="46"/>
    </row>
    <row r="16" spans="1:4" ht="26.25" customHeight="1" x14ac:dyDescent="0.2"/>
    <row r="17" spans="1:4" ht="28.5" thickBot="1" x14ac:dyDescent="0.45">
      <c r="A17" s="79" t="s">
        <v>94</v>
      </c>
    </row>
    <row r="18" spans="1:4" ht="27.75" thickBot="1" x14ac:dyDescent="0.25">
      <c r="A18" s="34" t="s">
        <v>38</v>
      </c>
      <c r="B18" s="35" t="s">
        <v>40</v>
      </c>
      <c r="C18" s="35" t="s">
        <v>41</v>
      </c>
    </row>
    <row r="19" spans="1:4" ht="27" x14ac:dyDescent="0.35">
      <c r="A19" s="36">
        <v>1</v>
      </c>
      <c r="B19" s="37">
        <v>10000</v>
      </c>
      <c r="C19" s="37">
        <v>8000</v>
      </c>
    </row>
    <row r="20" spans="1:4" ht="27" x14ac:dyDescent="0.35">
      <c r="A20" s="38">
        <v>2</v>
      </c>
      <c r="B20" s="21">
        <v>10000</v>
      </c>
      <c r="C20" s="21">
        <v>8000</v>
      </c>
    </row>
    <row r="21" spans="1:4" ht="27" x14ac:dyDescent="0.35">
      <c r="A21" s="38" t="s">
        <v>99</v>
      </c>
      <c r="B21" s="80">
        <v>5000</v>
      </c>
      <c r="C21" s="21">
        <v>4000</v>
      </c>
    </row>
    <row r="22" spans="1:4" ht="27" x14ac:dyDescent="0.35">
      <c r="A22" s="38" t="s">
        <v>100</v>
      </c>
      <c r="B22" s="80">
        <v>5000</v>
      </c>
      <c r="C22" s="21">
        <v>4000</v>
      </c>
    </row>
    <row r="23" spans="1:4" ht="27.75" thickBot="1" x14ac:dyDescent="0.4">
      <c r="A23" s="39">
        <v>4</v>
      </c>
      <c r="B23" s="40"/>
      <c r="C23" s="40">
        <v>8000</v>
      </c>
    </row>
    <row r="24" spans="1:4" ht="27.75" thickBot="1" x14ac:dyDescent="0.4">
      <c r="B24" s="50" t="s">
        <v>43</v>
      </c>
      <c r="C24" s="51">
        <v>8000</v>
      </c>
    </row>
    <row r="25" spans="1:4" ht="27.75" thickBot="1" x14ac:dyDescent="0.4">
      <c r="B25" s="50" t="s">
        <v>44</v>
      </c>
      <c r="C25" s="51" t="s">
        <v>109</v>
      </c>
    </row>
    <row r="26" spans="1:4" ht="25.5" customHeight="1" x14ac:dyDescent="0.2"/>
    <row r="27" spans="1:4" ht="28.5" thickBot="1" x14ac:dyDescent="0.45">
      <c r="A27" s="79" t="s">
        <v>97</v>
      </c>
    </row>
    <row r="28" spans="1:4" ht="27.75" thickBot="1" x14ac:dyDescent="0.25">
      <c r="A28" s="34" t="s">
        <v>38</v>
      </c>
      <c r="B28" s="35" t="s">
        <v>45</v>
      </c>
      <c r="C28" s="35" t="s">
        <v>46</v>
      </c>
      <c r="D28" s="35" t="s">
        <v>113</v>
      </c>
    </row>
    <row r="29" spans="1:4" ht="27" x14ac:dyDescent="0.35">
      <c r="A29" s="36">
        <v>1</v>
      </c>
      <c r="B29" s="37">
        <f>B30</f>
        <v>9000</v>
      </c>
      <c r="C29" s="37">
        <v>0</v>
      </c>
      <c r="D29" s="52"/>
    </row>
    <row r="30" spans="1:4" ht="27" x14ac:dyDescent="0.35">
      <c r="A30" s="38">
        <v>2</v>
      </c>
      <c r="B30" s="21">
        <f>B31+B32</f>
        <v>9000</v>
      </c>
      <c r="C30" s="21">
        <v>0</v>
      </c>
      <c r="D30" s="53"/>
    </row>
    <row r="31" spans="1:4" ht="27" x14ac:dyDescent="0.35">
      <c r="A31" s="38" t="s">
        <v>99</v>
      </c>
      <c r="B31" s="21">
        <f>B33*50%</f>
        <v>4500</v>
      </c>
      <c r="C31" s="41">
        <v>500</v>
      </c>
      <c r="D31" s="53" t="s">
        <v>47</v>
      </c>
    </row>
    <row r="32" spans="1:4" ht="27" x14ac:dyDescent="0.35">
      <c r="A32" s="38" t="s">
        <v>100</v>
      </c>
      <c r="B32" s="21">
        <f>B33*50%</f>
        <v>4500</v>
      </c>
      <c r="C32" s="41">
        <v>500</v>
      </c>
      <c r="D32" s="53" t="s">
        <v>47</v>
      </c>
    </row>
    <row r="33" spans="1:4" ht="27.75" thickBot="1" x14ac:dyDescent="0.4">
      <c r="A33" s="39">
        <v>4</v>
      </c>
      <c r="B33" s="40">
        <f>B34</f>
        <v>9000</v>
      </c>
      <c r="C33" s="40">
        <v>0</v>
      </c>
      <c r="D33" s="33"/>
    </row>
    <row r="34" spans="1:4" ht="27.75" thickBot="1" x14ac:dyDescent="0.4">
      <c r="A34" s="40" t="s">
        <v>48</v>
      </c>
      <c r="B34" s="40">
        <v>9000</v>
      </c>
    </row>
    <row r="35" spans="1:4" ht="25.5" customHeight="1" x14ac:dyDescent="0.2"/>
    <row r="36" spans="1:4" ht="28.5" thickBot="1" x14ac:dyDescent="0.45">
      <c r="A36" s="79" t="s">
        <v>98</v>
      </c>
    </row>
    <row r="37" spans="1:4" ht="27.75" thickBot="1" x14ac:dyDescent="0.25">
      <c r="A37" s="34" t="s">
        <v>38</v>
      </c>
      <c r="B37" s="35" t="s">
        <v>45</v>
      </c>
      <c r="C37" s="35" t="s">
        <v>46</v>
      </c>
      <c r="D37" s="35" t="s">
        <v>113</v>
      </c>
    </row>
    <row r="38" spans="1:4" ht="27" x14ac:dyDescent="0.35">
      <c r="A38" s="36">
        <v>1</v>
      </c>
      <c r="B38" s="37">
        <f>B39</f>
        <v>15000</v>
      </c>
      <c r="C38" s="42">
        <f>B38-D2</f>
        <v>5000</v>
      </c>
      <c r="D38" s="52" t="s">
        <v>47</v>
      </c>
    </row>
    <row r="39" spans="1:4" ht="27" x14ac:dyDescent="0.35">
      <c r="A39" s="38">
        <v>2</v>
      </c>
      <c r="B39" s="21">
        <f>B40+B41</f>
        <v>15000</v>
      </c>
      <c r="C39" s="41">
        <f>B39-D3</f>
        <v>3000</v>
      </c>
      <c r="D39" s="53" t="s">
        <v>47</v>
      </c>
    </row>
    <row r="40" spans="1:4" ht="27" x14ac:dyDescent="0.35">
      <c r="A40" s="38" t="s">
        <v>99</v>
      </c>
      <c r="B40" s="21">
        <f>B42*25%</f>
        <v>3750</v>
      </c>
      <c r="C40" s="21">
        <v>0</v>
      </c>
      <c r="D40" s="53"/>
    </row>
    <row r="41" spans="1:4" ht="27" x14ac:dyDescent="0.35">
      <c r="A41" s="38" t="s">
        <v>100</v>
      </c>
      <c r="B41" s="21">
        <f>B42*75%</f>
        <v>11250</v>
      </c>
      <c r="C41" s="41">
        <f>B41-D5</f>
        <v>7250</v>
      </c>
      <c r="D41" s="53" t="s">
        <v>49</v>
      </c>
    </row>
    <row r="42" spans="1:4" ht="27.75" thickBot="1" x14ac:dyDescent="0.4">
      <c r="A42" s="39">
        <v>4</v>
      </c>
      <c r="B42" s="40">
        <v>15000</v>
      </c>
      <c r="C42" s="43">
        <f>B42-D6</f>
        <v>6000</v>
      </c>
      <c r="D42" s="33" t="s">
        <v>49</v>
      </c>
    </row>
    <row r="43" spans="1:4" ht="27.75" thickBot="1" x14ac:dyDescent="0.4">
      <c r="A43" s="40" t="s">
        <v>48</v>
      </c>
      <c r="B43" s="40">
        <v>15000</v>
      </c>
    </row>
  </sheetData>
  <phoneticPr fontId="2" type="noConversion"/>
  <printOptions horizontalCentered="1"/>
  <pageMargins left="0.47244094488188981" right="0.47244094488188981" top="0.70866141732283472" bottom="0.59055118110236227" header="0.47244094488188981" footer="0.47244094488188981"/>
  <pageSetup paperSize="9" scale="55" orientation="portrait" cellComments="asDisplayed" r:id="rId1"/>
  <headerFooter alignWithMargins="0">
    <oddFooter>&amp;L&amp;F&amp;C&amp;A&amp;R3/8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8"/>
  <sheetViews>
    <sheetView zoomScale="75" zoomScaleNormal="75" workbookViewId="0"/>
  </sheetViews>
  <sheetFormatPr defaultRowHeight="12.75" x14ac:dyDescent="0.2"/>
  <cols>
    <col min="1" max="5" width="30.7109375" style="28" customWidth="1"/>
    <col min="6" max="6" width="30.85546875" style="28" customWidth="1"/>
    <col min="7" max="16384" width="9.140625" style="28"/>
  </cols>
  <sheetData>
    <row r="1" spans="1:6" ht="54.75" thickBot="1" x14ac:dyDescent="0.25">
      <c r="A1" s="34" t="s">
        <v>50</v>
      </c>
      <c r="B1" s="35" t="s">
        <v>96</v>
      </c>
    </row>
    <row r="2" spans="1:6" ht="26.25" customHeight="1" x14ac:dyDescent="0.35">
      <c r="A2" s="36" t="s">
        <v>51</v>
      </c>
      <c r="B2" s="37">
        <v>100</v>
      </c>
    </row>
    <row r="3" spans="1:6" ht="26.25" customHeight="1" x14ac:dyDescent="0.35">
      <c r="A3" s="38" t="s">
        <v>52</v>
      </c>
      <c r="B3" s="21">
        <v>60</v>
      </c>
    </row>
    <row r="4" spans="1:6" ht="26.25" customHeight="1" x14ac:dyDescent="0.35">
      <c r="A4" s="38" t="s">
        <v>53</v>
      </c>
      <c r="B4" s="21">
        <v>50</v>
      </c>
    </row>
    <row r="5" spans="1:6" ht="26.25" customHeight="1" x14ac:dyDescent="0.35">
      <c r="A5" s="38" t="s">
        <v>54</v>
      </c>
      <c r="B5" s="21">
        <v>120</v>
      </c>
    </row>
    <row r="6" spans="1:6" ht="26.25" customHeight="1" x14ac:dyDescent="0.35">
      <c r="A6" s="38" t="s">
        <v>55</v>
      </c>
      <c r="B6" s="21">
        <v>100</v>
      </c>
    </row>
    <row r="7" spans="1:6" ht="26.25" customHeight="1" x14ac:dyDescent="0.35">
      <c r="A7" s="38" t="s">
        <v>56</v>
      </c>
      <c r="B7" s="21">
        <v>40</v>
      </c>
    </row>
    <row r="8" spans="1:6" ht="26.25" customHeight="1" thickBot="1" x14ac:dyDescent="0.4">
      <c r="A8" s="39" t="s">
        <v>57</v>
      </c>
      <c r="B8" s="40">
        <v>140</v>
      </c>
    </row>
    <row r="9" spans="1:6" ht="26.25" customHeight="1" x14ac:dyDescent="0.2"/>
    <row r="10" spans="1:6" ht="26.25" customHeight="1" x14ac:dyDescent="0.2"/>
    <row r="11" spans="1:6" ht="26.25" customHeight="1" x14ac:dyDescent="0.2"/>
    <row r="12" spans="1:6" ht="26.25" customHeight="1" x14ac:dyDescent="0.2"/>
    <row r="13" spans="1:6" ht="26.25" customHeight="1" thickBot="1" x14ac:dyDescent="0.25">
      <c r="A13" s="46"/>
      <c r="B13" s="46"/>
      <c r="C13" s="46"/>
      <c r="D13" s="46"/>
      <c r="E13" s="46"/>
      <c r="F13" s="46"/>
    </row>
    <row r="14" spans="1:6" ht="9.75" customHeight="1" x14ac:dyDescent="0.2"/>
    <row r="15" spans="1:6" ht="28.5" thickBot="1" x14ac:dyDescent="0.45">
      <c r="A15" s="79" t="s">
        <v>94</v>
      </c>
    </row>
    <row r="16" spans="1:6" ht="54.75" thickBot="1" x14ac:dyDescent="0.25">
      <c r="A16" s="34" t="s">
        <v>38</v>
      </c>
      <c r="B16" s="35" t="s">
        <v>96</v>
      </c>
      <c r="C16" s="35" t="s">
        <v>40</v>
      </c>
      <c r="D16" s="35" t="s">
        <v>41</v>
      </c>
      <c r="E16" s="35" t="s">
        <v>42</v>
      </c>
      <c r="F16" s="35" t="s">
        <v>58</v>
      </c>
    </row>
    <row r="17" spans="1:6" ht="27" x14ac:dyDescent="0.35">
      <c r="A17" s="36" t="s">
        <v>51</v>
      </c>
      <c r="B17" s="37">
        <v>100</v>
      </c>
      <c r="C17" s="37">
        <v>100</v>
      </c>
      <c r="D17" s="37">
        <v>60</v>
      </c>
      <c r="E17" s="37">
        <v>50</v>
      </c>
      <c r="F17" s="37">
        <v>40</v>
      </c>
    </row>
    <row r="18" spans="1:6" ht="27" x14ac:dyDescent="0.35">
      <c r="A18" s="38" t="s">
        <v>52</v>
      </c>
      <c r="B18" s="21">
        <v>60</v>
      </c>
      <c r="C18" s="80">
        <v>100</v>
      </c>
      <c r="D18" s="21">
        <v>60</v>
      </c>
      <c r="E18" s="21">
        <v>50</v>
      </c>
      <c r="F18" s="21">
        <v>40</v>
      </c>
    </row>
    <row r="19" spans="1:6" ht="27" x14ac:dyDescent="0.35">
      <c r="A19" s="38" t="s">
        <v>53</v>
      </c>
      <c r="B19" s="21">
        <v>50</v>
      </c>
      <c r="C19" s="21"/>
      <c r="D19" s="80">
        <v>60</v>
      </c>
      <c r="E19" s="21">
        <v>50</v>
      </c>
      <c r="F19" s="21">
        <v>40</v>
      </c>
    </row>
    <row r="20" spans="1:6" ht="27" x14ac:dyDescent="0.35">
      <c r="A20" s="38" t="s">
        <v>54</v>
      </c>
      <c r="B20" s="21">
        <v>120</v>
      </c>
      <c r="C20" s="21"/>
      <c r="D20" s="21"/>
      <c r="E20" s="21">
        <v>100</v>
      </c>
      <c r="F20" s="21">
        <v>80</v>
      </c>
    </row>
    <row r="21" spans="1:6" ht="27" x14ac:dyDescent="0.35">
      <c r="A21" s="38" t="s">
        <v>55</v>
      </c>
      <c r="B21" s="21">
        <v>100</v>
      </c>
      <c r="C21" s="21"/>
      <c r="D21" s="21"/>
      <c r="E21" s="21">
        <v>100</v>
      </c>
      <c r="F21" s="21">
        <v>80</v>
      </c>
    </row>
    <row r="22" spans="1:6" ht="27" x14ac:dyDescent="0.35">
      <c r="A22" s="38" t="s">
        <v>56</v>
      </c>
      <c r="B22" s="21">
        <v>40</v>
      </c>
      <c r="C22" s="21"/>
      <c r="D22" s="21"/>
      <c r="E22" s="80">
        <v>50</v>
      </c>
      <c r="F22" s="21">
        <v>40</v>
      </c>
    </row>
    <row r="23" spans="1:6" ht="27.75" thickBot="1" x14ac:dyDescent="0.4">
      <c r="A23" s="39" t="s">
        <v>57</v>
      </c>
      <c r="B23" s="40">
        <v>140</v>
      </c>
      <c r="C23" s="40"/>
      <c r="D23" s="40"/>
      <c r="E23" s="40"/>
      <c r="F23" s="40">
        <v>120</v>
      </c>
    </row>
    <row r="24" spans="1:6" ht="27.75" thickBot="1" x14ac:dyDescent="0.4">
      <c r="E24" s="50" t="s">
        <v>43</v>
      </c>
      <c r="F24" s="51">
        <v>120</v>
      </c>
    </row>
    <row r="25" spans="1:6" ht="27.75" thickBot="1" x14ac:dyDescent="0.4">
      <c r="E25" s="50" t="s">
        <v>44</v>
      </c>
      <c r="F25" s="51" t="s">
        <v>56</v>
      </c>
    </row>
    <row r="27" spans="1:6" ht="28.5" thickBot="1" x14ac:dyDescent="0.45">
      <c r="A27" s="79" t="s">
        <v>60</v>
      </c>
    </row>
    <row r="28" spans="1:6" ht="54.75" thickBot="1" x14ac:dyDescent="0.25">
      <c r="A28" s="34" t="s">
        <v>38</v>
      </c>
      <c r="B28" s="35" t="s">
        <v>96</v>
      </c>
      <c r="C28" s="35" t="s">
        <v>59</v>
      </c>
      <c r="D28" s="35" t="s">
        <v>60</v>
      </c>
    </row>
    <row r="29" spans="1:6" ht="27" x14ac:dyDescent="0.35">
      <c r="A29" s="36" t="s">
        <v>51</v>
      </c>
      <c r="B29" s="37">
        <v>100</v>
      </c>
      <c r="C29" s="37">
        <v>40</v>
      </c>
      <c r="D29" s="52">
        <f t="shared" ref="D29:D35" si="0">B29-C29</f>
        <v>60</v>
      </c>
    </row>
    <row r="30" spans="1:6" ht="27" x14ac:dyDescent="0.35">
      <c r="A30" s="38" t="s">
        <v>52</v>
      </c>
      <c r="B30" s="21">
        <v>60</v>
      </c>
      <c r="C30" s="21">
        <v>40</v>
      </c>
      <c r="D30" s="53">
        <f t="shared" si="0"/>
        <v>20</v>
      </c>
    </row>
    <row r="31" spans="1:6" ht="27" x14ac:dyDescent="0.35">
      <c r="A31" s="38" t="s">
        <v>53</v>
      </c>
      <c r="B31" s="21">
        <v>50</v>
      </c>
      <c r="C31" s="21">
        <v>40</v>
      </c>
      <c r="D31" s="53">
        <f t="shared" si="0"/>
        <v>10</v>
      </c>
    </row>
    <row r="32" spans="1:6" ht="27" x14ac:dyDescent="0.35">
      <c r="A32" s="38" t="s">
        <v>54</v>
      </c>
      <c r="B32" s="21">
        <v>120</v>
      </c>
      <c r="C32" s="21">
        <v>80</v>
      </c>
      <c r="D32" s="53">
        <f t="shared" si="0"/>
        <v>40</v>
      </c>
    </row>
    <row r="33" spans="1:6" ht="27" x14ac:dyDescent="0.35">
      <c r="A33" s="38" t="s">
        <v>55</v>
      </c>
      <c r="B33" s="21">
        <v>100</v>
      </c>
      <c r="C33" s="21">
        <v>80</v>
      </c>
      <c r="D33" s="53">
        <f t="shared" si="0"/>
        <v>20</v>
      </c>
    </row>
    <row r="34" spans="1:6" ht="27" x14ac:dyDescent="0.35">
      <c r="A34" s="38" t="s">
        <v>56</v>
      </c>
      <c r="B34" s="21">
        <v>40</v>
      </c>
      <c r="C34" s="21">
        <v>40</v>
      </c>
      <c r="D34" s="53">
        <f t="shared" si="0"/>
        <v>0</v>
      </c>
    </row>
    <row r="35" spans="1:6" ht="27.75" thickBot="1" x14ac:dyDescent="0.4">
      <c r="A35" s="39" t="s">
        <v>57</v>
      </c>
      <c r="B35" s="40">
        <v>140</v>
      </c>
      <c r="C35" s="40">
        <v>120</v>
      </c>
      <c r="D35" s="33">
        <f t="shared" si="0"/>
        <v>20</v>
      </c>
    </row>
    <row r="37" spans="1:6" ht="28.5" thickBot="1" x14ac:dyDescent="0.45">
      <c r="A37" s="79" t="s">
        <v>95</v>
      </c>
    </row>
    <row r="38" spans="1:6" ht="54.75" thickBot="1" x14ac:dyDescent="0.25">
      <c r="A38" s="34" t="s">
        <v>50</v>
      </c>
      <c r="B38" s="35" t="s">
        <v>96</v>
      </c>
      <c r="C38" s="35" t="s">
        <v>40</v>
      </c>
      <c r="D38" s="35" t="s">
        <v>41</v>
      </c>
      <c r="E38" s="35" t="s">
        <v>42</v>
      </c>
      <c r="F38" s="35" t="s">
        <v>58</v>
      </c>
    </row>
    <row r="39" spans="1:6" ht="27" x14ac:dyDescent="0.35">
      <c r="A39" s="36" t="s">
        <v>51</v>
      </c>
      <c r="B39" s="37">
        <v>100</v>
      </c>
      <c r="C39" s="37">
        <v>100</v>
      </c>
      <c r="D39" s="37">
        <v>60</v>
      </c>
      <c r="E39" s="37">
        <v>50</v>
      </c>
      <c r="F39" s="32">
        <f>F40</f>
        <v>46.666666666666664</v>
      </c>
    </row>
    <row r="40" spans="1:6" ht="27" x14ac:dyDescent="0.35">
      <c r="A40" s="38" t="s">
        <v>52</v>
      </c>
      <c r="B40" s="21">
        <v>60</v>
      </c>
      <c r="C40" s="80">
        <v>100</v>
      </c>
      <c r="D40" s="21">
        <v>60</v>
      </c>
      <c r="E40" s="21">
        <v>50</v>
      </c>
      <c r="F40" s="44">
        <f>F42/2</f>
        <v>46.666666666666664</v>
      </c>
    </row>
    <row r="41" spans="1:6" ht="27" x14ac:dyDescent="0.35">
      <c r="A41" s="38" t="s">
        <v>53</v>
      </c>
      <c r="B41" s="21">
        <v>50</v>
      </c>
      <c r="C41" s="21"/>
      <c r="D41" s="80">
        <v>60</v>
      </c>
      <c r="E41" s="21">
        <v>50</v>
      </c>
      <c r="F41" s="44">
        <f>F42/2</f>
        <v>46.666666666666664</v>
      </c>
    </row>
    <row r="42" spans="1:6" ht="27" x14ac:dyDescent="0.35">
      <c r="A42" s="38" t="s">
        <v>54</v>
      </c>
      <c r="B42" s="21">
        <v>120</v>
      </c>
      <c r="C42" s="21"/>
      <c r="D42" s="21"/>
      <c r="E42" s="21">
        <v>100</v>
      </c>
      <c r="F42" s="44">
        <f>F43</f>
        <v>93.333333333333329</v>
      </c>
    </row>
    <row r="43" spans="1:6" ht="27" x14ac:dyDescent="0.35">
      <c r="A43" s="38" t="s">
        <v>55</v>
      </c>
      <c r="B43" s="21">
        <v>100</v>
      </c>
      <c r="C43" s="21"/>
      <c r="D43" s="21"/>
      <c r="E43" s="21">
        <v>100</v>
      </c>
      <c r="F43" s="44">
        <f>F45*(2/3)</f>
        <v>93.333333333333329</v>
      </c>
    </row>
    <row r="44" spans="1:6" ht="27.75" x14ac:dyDescent="0.4">
      <c r="A44" s="38" t="s">
        <v>56</v>
      </c>
      <c r="B44" s="54" t="s">
        <v>61</v>
      </c>
      <c r="C44" s="21"/>
      <c r="D44" s="21"/>
      <c r="E44" s="21">
        <v>50</v>
      </c>
      <c r="F44" s="44">
        <f>F45*(1/3)</f>
        <v>46.666666666666664</v>
      </c>
    </row>
    <row r="45" spans="1:6" ht="27.75" thickBot="1" x14ac:dyDescent="0.4">
      <c r="A45" s="39" t="s">
        <v>57</v>
      </c>
      <c r="B45" s="40">
        <v>140</v>
      </c>
      <c r="C45" s="40"/>
      <c r="D45" s="40"/>
      <c r="E45" s="81">
        <v>150</v>
      </c>
      <c r="F45" s="45">
        <v>140</v>
      </c>
    </row>
    <row r="46" spans="1:6" ht="27.75" thickBot="1" x14ac:dyDescent="0.4">
      <c r="E46" s="50" t="s">
        <v>43</v>
      </c>
      <c r="F46" s="51">
        <v>140</v>
      </c>
    </row>
    <row r="47" spans="1:6" ht="27.75" thickBot="1" x14ac:dyDescent="0.4">
      <c r="E47" s="50" t="s">
        <v>44</v>
      </c>
      <c r="F47" s="51" t="s">
        <v>57</v>
      </c>
    </row>
    <row r="48" spans="1:6" ht="57" customHeight="1" x14ac:dyDescent="0.2"/>
  </sheetData>
  <phoneticPr fontId="2" type="noConversion"/>
  <printOptions horizontalCentered="1"/>
  <pageMargins left="0.47244094488188981" right="0.47244094488188981" top="0.70866141732283472" bottom="0.59055118110236227" header="0.47244094488188981" footer="0.47244094488188981"/>
  <pageSetup paperSize="9" scale="50" orientation="portrait" cellComments="asDisplayed" r:id="rId1"/>
  <headerFooter alignWithMargins="0">
    <oddFooter>&amp;L&amp;F&amp;C&amp;A&amp;R4/8</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9:N28"/>
  <sheetViews>
    <sheetView zoomScaleNormal="100" workbookViewId="0"/>
  </sheetViews>
  <sheetFormatPr defaultRowHeight="18" x14ac:dyDescent="0.25"/>
  <cols>
    <col min="1" max="1" width="3.28515625" style="206" bestFit="1" customWidth="1"/>
    <col min="2" max="2" width="14" style="235" customWidth="1"/>
    <col min="3" max="9" width="11.42578125" style="235" customWidth="1"/>
    <col min="10" max="10" width="12.5703125" style="235" customWidth="1"/>
    <col min="11" max="11" width="4.42578125" style="206" bestFit="1" customWidth="1"/>
    <col min="12" max="12" width="12.5703125" style="206" customWidth="1"/>
    <col min="13" max="13" width="2.28515625" style="206" customWidth="1"/>
    <col min="14" max="14" width="10.7109375" style="206" bestFit="1" customWidth="1"/>
    <col min="15" max="16384" width="9.140625" style="206"/>
  </cols>
  <sheetData>
    <row r="9" spans="1:14" ht="18.75" thickBot="1" x14ac:dyDescent="0.3"/>
    <row r="10" spans="1:14" ht="18.75" thickBot="1" x14ac:dyDescent="0.3">
      <c r="A10" s="198" t="s">
        <v>162</v>
      </c>
      <c r="B10" s="199"/>
      <c r="C10" s="200" t="s">
        <v>51</v>
      </c>
      <c r="D10" s="201" t="s">
        <v>52</v>
      </c>
      <c r="E10" s="201" t="s">
        <v>53</v>
      </c>
      <c r="F10" s="201" t="s">
        <v>54</v>
      </c>
      <c r="G10" s="201" t="s">
        <v>55</v>
      </c>
      <c r="H10" s="201" t="s">
        <v>56</v>
      </c>
      <c r="I10" s="202" t="s">
        <v>57</v>
      </c>
      <c r="J10" s="203" t="s">
        <v>133</v>
      </c>
      <c r="K10" s="204"/>
      <c r="L10" s="205" t="s">
        <v>163</v>
      </c>
      <c r="N10" s="207" t="s">
        <v>60</v>
      </c>
    </row>
    <row r="11" spans="1:14" ht="18.75" x14ac:dyDescent="0.3">
      <c r="A11" s="247" t="s">
        <v>43</v>
      </c>
      <c r="B11" s="208" t="s">
        <v>51</v>
      </c>
      <c r="C11" s="209">
        <v>1</v>
      </c>
      <c r="D11" s="210"/>
      <c r="E11" s="210"/>
      <c r="F11" s="210"/>
      <c r="G11" s="210"/>
      <c r="H11" s="210"/>
      <c r="I11" s="211"/>
      <c r="J11" s="212">
        <f t="shared" ref="J11:J23" si="0">SUMPRODUCT(C11:I11,$C$26:$I$26)</f>
        <v>40</v>
      </c>
      <c r="K11" s="213" t="s">
        <v>164</v>
      </c>
      <c r="L11" s="214">
        <v>100</v>
      </c>
      <c r="N11" s="237">
        <f>L11-J11</f>
        <v>60</v>
      </c>
    </row>
    <row r="12" spans="1:14" ht="18.75" x14ac:dyDescent="0.3">
      <c r="A12" s="248"/>
      <c r="B12" s="215" t="s">
        <v>52</v>
      </c>
      <c r="C12" s="216"/>
      <c r="D12" s="217">
        <v>1</v>
      </c>
      <c r="E12" s="217"/>
      <c r="F12" s="217"/>
      <c r="G12" s="217"/>
      <c r="H12" s="217"/>
      <c r="I12" s="218"/>
      <c r="J12" s="219">
        <f t="shared" si="0"/>
        <v>40</v>
      </c>
      <c r="K12" s="220" t="s">
        <v>164</v>
      </c>
      <c r="L12" s="221">
        <v>60</v>
      </c>
      <c r="N12" s="238">
        <f t="shared" ref="N12:N17" si="1">L12-J12</f>
        <v>20</v>
      </c>
    </row>
    <row r="13" spans="1:14" ht="18.75" x14ac:dyDescent="0.3">
      <c r="A13" s="248"/>
      <c r="B13" s="215" t="s">
        <v>53</v>
      </c>
      <c r="C13" s="216"/>
      <c r="D13" s="217"/>
      <c r="E13" s="217">
        <v>1</v>
      </c>
      <c r="F13" s="217"/>
      <c r="G13" s="217"/>
      <c r="H13" s="217"/>
      <c r="I13" s="218"/>
      <c r="J13" s="219">
        <f t="shared" si="0"/>
        <v>40</v>
      </c>
      <c r="K13" s="220" t="s">
        <v>164</v>
      </c>
      <c r="L13" s="221">
        <v>50</v>
      </c>
      <c r="N13" s="238">
        <f t="shared" si="1"/>
        <v>10</v>
      </c>
    </row>
    <row r="14" spans="1:14" ht="18.75" x14ac:dyDescent="0.3">
      <c r="A14" s="248"/>
      <c r="B14" s="215" t="s">
        <v>54</v>
      </c>
      <c r="C14" s="216"/>
      <c r="D14" s="217"/>
      <c r="E14" s="217"/>
      <c r="F14" s="217">
        <v>1</v>
      </c>
      <c r="G14" s="217"/>
      <c r="H14" s="217"/>
      <c r="I14" s="218"/>
      <c r="J14" s="219">
        <f t="shared" si="0"/>
        <v>80</v>
      </c>
      <c r="K14" s="220" t="s">
        <v>164</v>
      </c>
      <c r="L14" s="221">
        <v>120</v>
      </c>
      <c r="N14" s="238">
        <f t="shared" si="1"/>
        <v>40</v>
      </c>
    </row>
    <row r="15" spans="1:14" ht="18.75" x14ac:dyDescent="0.3">
      <c r="A15" s="248"/>
      <c r="B15" s="215" t="s">
        <v>55</v>
      </c>
      <c r="C15" s="216"/>
      <c r="D15" s="217"/>
      <c r="E15" s="217"/>
      <c r="F15" s="217"/>
      <c r="G15" s="217">
        <v>1</v>
      </c>
      <c r="H15" s="217"/>
      <c r="I15" s="218"/>
      <c r="J15" s="219">
        <f t="shared" si="0"/>
        <v>80</v>
      </c>
      <c r="K15" s="220" t="s">
        <v>164</v>
      </c>
      <c r="L15" s="221">
        <v>100</v>
      </c>
      <c r="N15" s="238">
        <f t="shared" si="1"/>
        <v>20</v>
      </c>
    </row>
    <row r="16" spans="1:14" ht="18.75" x14ac:dyDescent="0.3">
      <c r="A16" s="248"/>
      <c r="B16" s="215" t="s">
        <v>56</v>
      </c>
      <c r="C16" s="216"/>
      <c r="D16" s="217"/>
      <c r="E16" s="217"/>
      <c r="F16" s="217"/>
      <c r="G16" s="217"/>
      <c r="H16" s="217">
        <v>1</v>
      </c>
      <c r="I16" s="218"/>
      <c r="J16" s="219">
        <f t="shared" si="0"/>
        <v>40</v>
      </c>
      <c r="K16" s="220" t="s">
        <v>164</v>
      </c>
      <c r="L16" s="221">
        <v>40</v>
      </c>
      <c r="N16" s="238">
        <f t="shared" si="1"/>
        <v>0</v>
      </c>
    </row>
    <row r="17" spans="1:14" ht="19.5" thickBot="1" x14ac:dyDescent="0.35">
      <c r="A17" s="249"/>
      <c r="B17" s="222" t="s">
        <v>57</v>
      </c>
      <c r="C17" s="223"/>
      <c r="D17" s="224"/>
      <c r="E17" s="224"/>
      <c r="F17" s="224"/>
      <c r="G17" s="224"/>
      <c r="H17" s="224"/>
      <c r="I17" s="225">
        <v>1</v>
      </c>
      <c r="J17" s="226">
        <f t="shared" si="0"/>
        <v>120</v>
      </c>
      <c r="K17" s="227" t="s">
        <v>164</v>
      </c>
      <c r="L17" s="228">
        <v>140</v>
      </c>
      <c r="N17" s="239">
        <f t="shared" si="1"/>
        <v>20</v>
      </c>
    </row>
    <row r="18" spans="1:14" ht="18.75" customHeight="1" x14ac:dyDescent="0.3">
      <c r="A18" s="250" t="s">
        <v>175</v>
      </c>
      <c r="B18" s="208" t="s">
        <v>165</v>
      </c>
      <c r="C18" s="229"/>
      <c r="D18" s="230">
        <v>1</v>
      </c>
      <c r="E18" s="230">
        <v>-1</v>
      </c>
      <c r="F18" s="230"/>
      <c r="G18" s="230"/>
      <c r="H18" s="230"/>
      <c r="I18" s="231"/>
      <c r="J18" s="212">
        <f t="shared" si="0"/>
        <v>0</v>
      </c>
      <c r="K18" s="213" t="s">
        <v>166</v>
      </c>
      <c r="L18" s="214">
        <v>0</v>
      </c>
    </row>
    <row r="19" spans="1:14" ht="19.5" thickBot="1" x14ac:dyDescent="0.35">
      <c r="A19" s="251"/>
      <c r="B19" s="222" t="s">
        <v>171</v>
      </c>
      <c r="C19" s="223"/>
      <c r="D19" s="224"/>
      <c r="E19" s="224"/>
      <c r="F19" s="224"/>
      <c r="G19" s="224">
        <v>1</v>
      </c>
      <c r="H19" s="224">
        <v>-2</v>
      </c>
      <c r="I19" s="225"/>
      <c r="J19" s="232">
        <f t="shared" si="0"/>
        <v>0</v>
      </c>
      <c r="K19" s="233" t="s">
        <v>166</v>
      </c>
      <c r="L19" s="234">
        <v>0</v>
      </c>
    </row>
    <row r="20" spans="1:14" ht="18.75" customHeight="1" x14ac:dyDescent="0.3">
      <c r="A20" s="250" t="s">
        <v>167</v>
      </c>
      <c r="B20" s="208" t="s">
        <v>168</v>
      </c>
      <c r="C20" s="229">
        <v>1</v>
      </c>
      <c r="D20" s="230">
        <v>-1</v>
      </c>
      <c r="E20" s="230"/>
      <c r="F20" s="230"/>
      <c r="G20" s="230"/>
      <c r="H20" s="230"/>
      <c r="I20" s="231"/>
      <c r="J20" s="212">
        <f t="shared" si="0"/>
        <v>0</v>
      </c>
      <c r="K20" s="213" t="s">
        <v>166</v>
      </c>
      <c r="L20" s="214">
        <v>0</v>
      </c>
    </row>
    <row r="21" spans="1:14" ht="18.75" x14ac:dyDescent="0.3">
      <c r="A21" s="252"/>
      <c r="B21" s="215" t="s">
        <v>172</v>
      </c>
      <c r="C21" s="216"/>
      <c r="D21" s="217">
        <v>1</v>
      </c>
      <c r="E21" s="217">
        <v>1</v>
      </c>
      <c r="F21" s="217">
        <v>-1</v>
      </c>
      <c r="G21" s="217"/>
      <c r="H21" s="217"/>
      <c r="I21" s="218"/>
      <c r="J21" s="219">
        <f t="shared" si="0"/>
        <v>0</v>
      </c>
      <c r="K21" s="220" t="s">
        <v>166</v>
      </c>
      <c r="L21" s="221">
        <v>0</v>
      </c>
    </row>
    <row r="22" spans="1:14" ht="18.75" x14ac:dyDescent="0.3">
      <c r="A22" s="252"/>
      <c r="B22" s="215" t="s">
        <v>173</v>
      </c>
      <c r="C22" s="216"/>
      <c r="D22" s="217"/>
      <c r="E22" s="217"/>
      <c r="F22" s="217">
        <v>1</v>
      </c>
      <c r="G22" s="217">
        <v>-1</v>
      </c>
      <c r="H22" s="217"/>
      <c r="I22" s="218"/>
      <c r="J22" s="219">
        <f t="shared" si="0"/>
        <v>0</v>
      </c>
      <c r="K22" s="220" t="s">
        <v>166</v>
      </c>
      <c r="L22" s="221">
        <v>0</v>
      </c>
    </row>
    <row r="23" spans="1:14" ht="19.5" thickBot="1" x14ac:dyDescent="0.35">
      <c r="A23" s="251"/>
      <c r="B23" s="222" t="s">
        <v>174</v>
      </c>
      <c r="C23" s="223"/>
      <c r="D23" s="224"/>
      <c r="E23" s="224"/>
      <c r="F23" s="224"/>
      <c r="G23" s="224">
        <v>1</v>
      </c>
      <c r="H23" s="224">
        <v>1</v>
      </c>
      <c r="I23" s="225">
        <v>-1</v>
      </c>
      <c r="J23" s="232">
        <f t="shared" si="0"/>
        <v>0</v>
      </c>
      <c r="K23" s="233" t="s">
        <v>166</v>
      </c>
      <c r="L23" s="234">
        <v>0</v>
      </c>
    </row>
    <row r="24" spans="1:14" ht="18.75" thickBot="1" x14ac:dyDescent="0.3">
      <c r="B24" s="206"/>
      <c r="C24" s="206"/>
      <c r="D24" s="206"/>
      <c r="E24" s="206"/>
      <c r="F24" s="206"/>
      <c r="G24" s="206"/>
      <c r="H24" s="206"/>
      <c r="I24" s="206"/>
    </row>
    <row r="25" spans="1:14" ht="18.75" thickBot="1" x14ac:dyDescent="0.3">
      <c r="B25" s="206"/>
      <c r="C25" s="206"/>
      <c r="D25" s="206"/>
      <c r="E25" s="206"/>
      <c r="F25" s="206"/>
      <c r="G25" s="206"/>
      <c r="H25" s="206"/>
      <c r="I25" s="206"/>
      <c r="J25" s="253" t="s">
        <v>169</v>
      </c>
      <c r="K25" s="254"/>
      <c r="L25" s="255"/>
    </row>
    <row r="26" spans="1:14" ht="18.75" thickBot="1" x14ac:dyDescent="0.3">
      <c r="B26" s="236" t="s">
        <v>170</v>
      </c>
      <c r="C26" s="240">
        <v>40</v>
      </c>
      <c r="D26" s="241">
        <v>40</v>
      </c>
      <c r="E26" s="241">
        <v>40</v>
      </c>
      <c r="F26" s="241">
        <v>80</v>
      </c>
      <c r="G26" s="241">
        <v>80</v>
      </c>
      <c r="H26" s="241">
        <v>40</v>
      </c>
      <c r="I26" s="242">
        <v>120</v>
      </c>
      <c r="J26" s="244">
        <f>I26</f>
        <v>120</v>
      </c>
      <c r="K26" s="245"/>
      <c r="L26" s="246"/>
    </row>
    <row r="28" spans="1:14" x14ac:dyDescent="0.25">
      <c r="B28" s="206"/>
      <c r="C28" s="206"/>
      <c r="D28" s="206"/>
      <c r="E28" s="206"/>
      <c r="F28" s="206"/>
      <c r="G28" s="206"/>
      <c r="H28" s="206"/>
      <c r="I28" s="206"/>
    </row>
  </sheetData>
  <mergeCells count="5">
    <mergeCell ref="J26:L26"/>
    <mergeCell ref="A11:A17"/>
    <mergeCell ref="A18:A19"/>
    <mergeCell ref="A20:A23"/>
    <mergeCell ref="J25:L25"/>
  </mergeCells>
  <phoneticPr fontId="2" type="noConversion"/>
  <printOptions horizontalCentered="1" headings="1"/>
  <pageMargins left="0.47244094488188981" right="0.47244094488188981" top="0.70866141732283472" bottom="0.59055118110236227" header="0.47244094488188981" footer="0.47244094488188981"/>
  <pageSetup paperSize="9" scale="96" orientation="landscape" cellComments="asDisplayed" r:id="rId1"/>
  <headerFooter alignWithMargins="0">
    <oddFooter>&amp;L&amp;F&amp;C&amp;A&amp;R5/8</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F42"/>
  <sheetViews>
    <sheetView zoomScale="75" zoomScaleNormal="75" workbookViewId="0"/>
  </sheetViews>
  <sheetFormatPr defaultRowHeight="27" x14ac:dyDescent="0.35"/>
  <cols>
    <col min="1" max="1" width="49.140625" style="3" bestFit="1" customWidth="1"/>
    <col min="2" max="3" width="28.85546875" style="3" customWidth="1"/>
    <col min="4" max="4" width="30.7109375" style="3" customWidth="1"/>
    <col min="5" max="5" width="13.140625" style="3" bestFit="1" customWidth="1"/>
    <col min="6" max="6" width="9.140625" style="3"/>
    <col min="7" max="7" width="13.140625" style="3" bestFit="1" customWidth="1"/>
    <col min="8" max="8" width="9.140625" style="3"/>
    <col min="9" max="9" width="13.140625" style="3" bestFit="1" customWidth="1"/>
    <col min="10" max="16384" width="9.140625" style="3"/>
  </cols>
  <sheetData>
    <row r="4" spans="1:4" ht="27.75" thickBot="1" x14ac:dyDescent="0.4"/>
    <row r="5" spans="1:4" ht="28.5" thickBot="1" x14ac:dyDescent="0.45">
      <c r="A5" s="108" t="s">
        <v>67</v>
      </c>
      <c r="B5" s="12" t="s">
        <v>62</v>
      </c>
      <c r="C5" s="2" t="s">
        <v>63</v>
      </c>
    </row>
    <row r="6" spans="1:4" x14ac:dyDescent="0.35">
      <c r="A6" s="57" t="s">
        <v>66</v>
      </c>
      <c r="B6" s="2">
        <v>5000</v>
      </c>
      <c r="C6" s="2">
        <v>10000</v>
      </c>
    </row>
    <row r="7" spans="1:4" x14ac:dyDescent="0.35">
      <c r="A7" s="58" t="s">
        <v>65</v>
      </c>
      <c r="B7" s="6">
        <v>100</v>
      </c>
      <c r="C7" s="6">
        <v>100</v>
      </c>
    </row>
    <row r="8" spans="1:4" x14ac:dyDescent="0.35">
      <c r="A8" s="58" t="s">
        <v>176</v>
      </c>
      <c r="B8" s="6">
        <v>0.25</v>
      </c>
      <c r="C8" s="6">
        <v>0.5</v>
      </c>
    </row>
    <row r="9" spans="1:4" ht="27.75" thickBot="1" x14ac:dyDescent="0.4">
      <c r="A9" s="23" t="s">
        <v>64</v>
      </c>
      <c r="B9" s="7">
        <v>2</v>
      </c>
      <c r="C9" s="7">
        <v>3</v>
      </c>
    </row>
    <row r="10" spans="1:4" x14ac:dyDescent="0.35">
      <c r="A10" s="8"/>
      <c r="B10" s="9"/>
      <c r="C10" s="9"/>
    </row>
    <row r="11" spans="1:4" ht="28.5" thickBot="1" x14ac:dyDescent="0.45">
      <c r="A11" s="109" t="s">
        <v>68</v>
      </c>
      <c r="B11" s="9"/>
      <c r="C11" s="9"/>
    </row>
    <row r="12" spans="1:4" x14ac:dyDescent="0.35">
      <c r="A12" s="59" t="s">
        <v>69</v>
      </c>
      <c r="B12" s="258" t="s">
        <v>71</v>
      </c>
      <c r="C12" s="259"/>
    </row>
    <row r="13" spans="1:4" x14ac:dyDescent="0.35">
      <c r="A13" s="60" t="s">
        <v>70</v>
      </c>
      <c r="B13" s="260">
        <v>5</v>
      </c>
      <c r="C13" s="261"/>
    </row>
    <row r="14" spans="1:4" ht="27.75" thickBot="1" x14ac:dyDescent="0.4">
      <c r="A14" s="61" t="s">
        <v>107</v>
      </c>
      <c r="B14" s="262">
        <v>0.15</v>
      </c>
      <c r="C14" s="263"/>
    </row>
    <row r="15" spans="1:4" ht="27.75" thickBot="1" x14ac:dyDescent="0.4">
      <c r="A15" s="10"/>
      <c r="B15" s="10"/>
      <c r="C15" s="10"/>
      <c r="D15" s="8"/>
    </row>
    <row r="16" spans="1:4" ht="27.75" thickBot="1" x14ac:dyDescent="0.4"/>
    <row r="17" spans="1:6" ht="28.5" thickBot="1" x14ac:dyDescent="0.45">
      <c r="A17" s="107" t="s">
        <v>45</v>
      </c>
      <c r="B17" s="12" t="s">
        <v>62</v>
      </c>
      <c r="C17" s="2" t="s">
        <v>63</v>
      </c>
    </row>
    <row r="18" spans="1:6" x14ac:dyDescent="0.35">
      <c r="A18" s="4" t="s">
        <v>11</v>
      </c>
      <c r="B18" s="2">
        <f>B6</f>
        <v>5000</v>
      </c>
      <c r="C18" s="2">
        <f>C6</f>
        <v>10000</v>
      </c>
      <c r="F18" s="13"/>
    </row>
    <row r="19" spans="1:6" x14ac:dyDescent="0.35">
      <c r="A19" s="5" t="s">
        <v>178</v>
      </c>
      <c r="B19" s="6">
        <f>B8</f>
        <v>0.25</v>
      </c>
      <c r="C19" s="6">
        <f>C8</f>
        <v>0.5</v>
      </c>
      <c r="F19" s="13"/>
    </row>
    <row r="20" spans="1:6" ht="27.75" thickBot="1" x14ac:dyDescent="0.4">
      <c r="A20" s="14" t="s">
        <v>177</v>
      </c>
      <c r="B20" s="15">
        <f>B18*B19</f>
        <v>1250</v>
      </c>
      <c r="C20" s="15">
        <f>C18*C19</f>
        <v>5000</v>
      </c>
      <c r="F20" s="13"/>
    </row>
    <row r="21" spans="1:6" ht="13.5" customHeight="1" thickBot="1" x14ac:dyDescent="0.4">
      <c r="A21" s="5"/>
      <c r="B21" s="6"/>
      <c r="C21" s="6"/>
    </row>
    <row r="22" spans="1:6" x14ac:dyDescent="0.35">
      <c r="A22" s="4" t="s">
        <v>12</v>
      </c>
      <c r="B22" s="2">
        <f>B7</f>
        <v>100</v>
      </c>
      <c r="C22" s="2">
        <f>C7</f>
        <v>100</v>
      </c>
    </row>
    <row r="23" spans="1:6" x14ac:dyDescent="0.35">
      <c r="A23" s="5" t="s">
        <v>13</v>
      </c>
      <c r="B23" s="21">
        <f>B18/B22</f>
        <v>50</v>
      </c>
      <c r="C23" s="21">
        <f>C18/C22</f>
        <v>100</v>
      </c>
    </row>
    <row r="24" spans="1:6" x14ac:dyDescent="0.35">
      <c r="A24" s="22" t="s">
        <v>14</v>
      </c>
      <c r="B24" s="102">
        <f>B9</f>
        <v>2</v>
      </c>
      <c r="C24" s="102">
        <f>C9</f>
        <v>3</v>
      </c>
    </row>
    <row r="25" spans="1:6" ht="27.75" thickBot="1" x14ac:dyDescent="0.4">
      <c r="A25" s="23" t="s">
        <v>15</v>
      </c>
      <c r="B25" s="24">
        <f>B23*B24</f>
        <v>100</v>
      </c>
      <c r="C25" s="25">
        <f>C23*C24</f>
        <v>300</v>
      </c>
    </row>
    <row r="26" spans="1:6" ht="13.5" customHeight="1" thickBot="1" x14ac:dyDescent="0.4">
      <c r="A26" s="5"/>
      <c r="B26" s="26"/>
      <c r="C26" s="26"/>
    </row>
    <row r="27" spans="1:6" x14ac:dyDescent="0.35">
      <c r="A27" s="16" t="s">
        <v>16</v>
      </c>
      <c r="B27" s="17">
        <f>B20+B25</f>
        <v>1350</v>
      </c>
      <c r="C27" s="27">
        <f>C20+C25</f>
        <v>5300</v>
      </c>
    </row>
    <row r="28" spans="1:6" ht="27.75" thickBot="1" x14ac:dyDescent="0.4">
      <c r="A28" s="18" t="s">
        <v>17</v>
      </c>
      <c r="B28" s="256">
        <f>B27+C27</f>
        <v>6650</v>
      </c>
      <c r="C28" s="257"/>
    </row>
    <row r="29" spans="1:6" x14ac:dyDescent="0.35">
      <c r="C29" s="13"/>
    </row>
    <row r="30" spans="1:6" ht="28.5" thickBot="1" x14ac:dyDescent="0.45">
      <c r="A30" s="110" t="s">
        <v>108</v>
      </c>
      <c r="B30" s="28"/>
      <c r="C30" s="28"/>
    </row>
    <row r="31" spans="1:6" x14ac:dyDescent="0.35">
      <c r="A31" s="4" t="s">
        <v>18</v>
      </c>
      <c r="B31" s="2">
        <f>50*5</f>
        <v>250</v>
      </c>
      <c r="C31" s="28"/>
    </row>
    <row r="32" spans="1:6" x14ac:dyDescent="0.35">
      <c r="A32" s="5" t="s">
        <v>19</v>
      </c>
      <c r="B32" s="6">
        <v>8</v>
      </c>
      <c r="C32" s="28"/>
    </row>
    <row r="33" spans="1:5" ht="27.75" thickBot="1" x14ac:dyDescent="0.4">
      <c r="A33" s="14" t="s">
        <v>20</v>
      </c>
      <c r="B33" s="15">
        <f>B31*B32</f>
        <v>2000</v>
      </c>
      <c r="C33" s="28"/>
    </row>
    <row r="34" spans="1:5" ht="13.5" customHeight="1" thickBot="1" x14ac:dyDescent="0.4">
      <c r="A34" s="5"/>
      <c r="B34" s="6"/>
      <c r="C34" s="28"/>
    </row>
    <row r="35" spans="1:5" x14ac:dyDescent="0.35">
      <c r="A35" s="16" t="s">
        <v>21</v>
      </c>
      <c r="B35" s="103">
        <v>0.15</v>
      </c>
      <c r="C35" s="28"/>
    </row>
    <row r="36" spans="1:5" ht="28.5" thickBot="1" x14ac:dyDescent="0.45">
      <c r="A36" s="18" t="s">
        <v>22</v>
      </c>
      <c r="B36" s="29">
        <f>B33*(100%-B35)</f>
        <v>1700</v>
      </c>
      <c r="C36" s="28"/>
      <c r="E36" s="30"/>
    </row>
    <row r="37" spans="1:5" ht="27.75" x14ac:dyDescent="0.4">
      <c r="E37" s="31"/>
    </row>
    <row r="38" spans="1:5" ht="28.5" thickBot="1" x14ac:dyDescent="0.45">
      <c r="A38" s="110" t="s">
        <v>23</v>
      </c>
    </row>
    <row r="39" spans="1:5" ht="27.75" thickBot="1" x14ac:dyDescent="0.4">
      <c r="A39" s="4" t="s">
        <v>24</v>
      </c>
      <c r="B39" s="32">
        <f>B28/B36</f>
        <v>3.9117647058823528</v>
      </c>
    </row>
    <row r="40" spans="1:5" ht="45" thickBot="1" x14ac:dyDescent="0.4">
      <c r="A40" s="104" t="s">
        <v>110</v>
      </c>
      <c r="B40" s="105">
        <f>ROUNDUP(B39,0)</f>
        <v>4</v>
      </c>
    </row>
    <row r="41" spans="1:5" x14ac:dyDescent="0.35">
      <c r="A41" s="5" t="s">
        <v>25</v>
      </c>
      <c r="B41" s="6">
        <f>B13</f>
        <v>5</v>
      </c>
    </row>
    <row r="42" spans="1:5" ht="27.75" thickBot="1" x14ac:dyDescent="0.4">
      <c r="A42" s="106" t="s">
        <v>26</v>
      </c>
      <c r="B42" s="243">
        <f>B40-B41</f>
        <v>-1</v>
      </c>
    </row>
  </sheetData>
  <mergeCells count="4">
    <mergeCell ref="B28:C28"/>
    <mergeCell ref="B12:C12"/>
    <mergeCell ref="B13:C13"/>
    <mergeCell ref="B14:C14"/>
  </mergeCells>
  <phoneticPr fontId="2" type="noConversion"/>
  <printOptions horizontalCentered="1"/>
  <pageMargins left="0.47244094488188981" right="0.47244094488188981" top="0.70866141732283472" bottom="0.59055118110236227" header="0.47244094488188981" footer="0.47244094488188981"/>
  <pageSetup paperSize="9" scale="64" orientation="portrait" cellComments="asDisplayed" r:id="rId1"/>
  <headerFooter alignWithMargins="0">
    <oddFooter xml:space="preserve">&amp;L&amp;F&amp;C&amp;A&amp;R6/8
</oddFooter>
  </headerFooter>
  <ignoredErrors>
    <ignoredError sqref="B23:C23"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1"/>
  <sheetViews>
    <sheetView zoomScale="75" zoomScaleNormal="75" workbookViewId="0"/>
  </sheetViews>
  <sheetFormatPr defaultColWidth="22.140625" defaultRowHeight="18" x14ac:dyDescent="0.25"/>
  <cols>
    <col min="1" max="1" width="17" style="48" bestFit="1" customWidth="1"/>
    <col min="2" max="7" width="30.28515625" style="48" customWidth="1"/>
    <col min="8" max="8" width="22.140625" style="48" customWidth="1"/>
    <col min="9" max="16384" width="22.140625" style="47"/>
  </cols>
  <sheetData>
    <row r="1" spans="1:8" ht="27" thickBot="1" x14ac:dyDescent="0.45">
      <c r="A1" s="65" t="s">
        <v>27</v>
      </c>
      <c r="B1" s="66" t="s">
        <v>28</v>
      </c>
      <c r="C1" s="67" t="s">
        <v>29</v>
      </c>
      <c r="D1" s="68" t="s">
        <v>33</v>
      </c>
    </row>
    <row r="2" spans="1:8" ht="25.5" x14ac:dyDescent="0.35">
      <c r="A2" s="69">
        <v>1</v>
      </c>
      <c r="B2" s="70" t="s">
        <v>34</v>
      </c>
      <c r="C2" s="71">
        <v>90</v>
      </c>
      <c r="D2" s="192">
        <v>12000</v>
      </c>
    </row>
    <row r="3" spans="1:8" ht="25.5" x14ac:dyDescent="0.35">
      <c r="A3" s="69"/>
      <c r="B3" s="70" t="s">
        <v>35</v>
      </c>
      <c r="C3" s="71">
        <v>60</v>
      </c>
      <c r="D3" s="192">
        <v>8000</v>
      </c>
    </row>
    <row r="4" spans="1:8" ht="25.5" x14ac:dyDescent="0.35">
      <c r="A4" s="69"/>
      <c r="B4" s="70" t="s">
        <v>36</v>
      </c>
      <c r="C4" s="71">
        <v>110</v>
      </c>
      <c r="D4" s="192">
        <v>12000</v>
      </c>
    </row>
    <row r="5" spans="1:8" ht="25.5" x14ac:dyDescent="0.35">
      <c r="A5" s="72"/>
      <c r="B5" s="73" t="s">
        <v>37</v>
      </c>
      <c r="C5" s="74">
        <v>240</v>
      </c>
      <c r="D5" s="193">
        <v>24000</v>
      </c>
    </row>
    <row r="6" spans="1:8" ht="25.5" x14ac:dyDescent="0.35">
      <c r="A6" s="69">
        <v>2</v>
      </c>
      <c r="B6" s="70" t="s">
        <v>34</v>
      </c>
      <c r="C6" s="71">
        <f t="shared" ref="C6:C13" si="0">C2*1.1</f>
        <v>99.000000000000014</v>
      </c>
      <c r="D6" s="192">
        <v>12000</v>
      </c>
    </row>
    <row r="7" spans="1:8" ht="25.5" x14ac:dyDescent="0.35">
      <c r="A7" s="69"/>
      <c r="B7" s="70" t="s">
        <v>35</v>
      </c>
      <c r="C7" s="71">
        <f t="shared" si="0"/>
        <v>66</v>
      </c>
      <c r="D7" s="192">
        <v>8000</v>
      </c>
    </row>
    <row r="8" spans="1:8" ht="25.5" x14ac:dyDescent="0.35">
      <c r="A8" s="69"/>
      <c r="B8" s="70" t="s">
        <v>36</v>
      </c>
      <c r="C8" s="71">
        <f t="shared" si="0"/>
        <v>121.00000000000001</v>
      </c>
      <c r="D8" s="192">
        <v>12000</v>
      </c>
    </row>
    <row r="9" spans="1:8" ht="25.5" x14ac:dyDescent="0.35">
      <c r="A9" s="72"/>
      <c r="B9" s="73" t="s">
        <v>37</v>
      </c>
      <c r="C9" s="74">
        <f t="shared" si="0"/>
        <v>264</v>
      </c>
      <c r="D9" s="193">
        <v>24000</v>
      </c>
    </row>
    <row r="10" spans="1:8" ht="25.5" x14ac:dyDescent="0.35">
      <c r="A10" s="69">
        <v>3</v>
      </c>
      <c r="B10" s="70" t="s">
        <v>34</v>
      </c>
      <c r="C10" s="71">
        <f t="shared" si="0"/>
        <v>108.90000000000002</v>
      </c>
      <c r="D10" s="192">
        <v>12000</v>
      </c>
    </row>
    <row r="11" spans="1:8" ht="25.5" x14ac:dyDescent="0.35">
      <c r="A11" s="69"/>
      <c r="B11" s="70" t="s">
        <v>35</v>
      </c>
      <c r="C11" s="71">
        <f t="shared" si="0"/>
        <v>72.600000000000009</v>
      </c>
      <c r="D11" s="192">
        <v>8000</v>
      </c>
    </row>
    <row r="12" spans="1:8" ht="25.5" x14ac:dyDescent="0.35">
      <c r="A12" s="69"/>
      <c r="B12" s="70" t="s">
        <v>36</v>
      </c>
      <c r="C12" s="71">
        <f t="shared" si="0"/>
        <v>133.10000000000002</v>
      </c>
      <c r="D12" s="192">
        <v>12000</v>
      </c>
      <c r="H12" s="47"/>
    </row>
    <row r="13" spans="1:8" ht="26.25" thickBot="1" x14ac:dyDescent="0.4">
      <c r="A13" s="75"/>
      <c r="B13" s="76" t="s">
        <v>37</v>
      </c>
      <c r="C13" s="77">
        <f t="shared" si="0"/>
        <v>290.40000000000003</v>
      </c>
      <c r="D13" s="194">
        <v>24000</v>
      </c>
      <c r="H13" s="47"/>
    </row>
    <row r="14" spans="1:8" x14ac:dyDescent="0.25">
      <c r="H14" s="47"/>
    </row>
    <row r="15" spans="1:8" ht="18.75" thickBot="1" x14ac:dyDescent="0.3">
      <c r="A15" s="49"/>
      <c r="B15" s="49"/>
      <c r="C15" s="49"/>
      <c r="D15" s="49"/>
      <c r="E15" s="49"/>
      <c r="F15" s="49"/>
      <c r="G15" s="49"/>
      <c r="H15" s="47"/>
    </row>
    <row r="16" spans="1:8" ht="18.75" thickBot="1" x14ac:dyDescent="0.3">
      <c r="H16" s="47"/>
    </row>
    <row r="17" spans="1:8" ht="18.75" thickBot="1" x14ac:dyDescent="0.3">
      <c r="C17" s="84" t="s">
        <v>115</v>
      </c>
      <c r="D17" s="264" t="s">
        <v>114</v>
      </c>
      <c r="E17" s="265"/>
      <c r="H17" s="47"/>
    </row>
    <row r="18" spans="1:8" x14ac:dyDescent="0.25">
      <c r="A18" s="63" t="s">
        <v>84</v>
      </c>
      <c r="B18" s="112" t="s">
        <v>30</v>
      </c>
      <c r="C18" s="82" t="s">
        <v>31</v>
      </c>
      <c r="D18" s="114" t="s">
        <v>32</v>
      </c>
      <c r="E18" s="115" t="s">
        <v>33</v>
      </c>
      <c r="F18" s="84" t="s">
        <v>86</v>
      </c>
      <c r="G18" s="84" t="s">
        <v>86</v>
      </c>
      <c r="H18" s="47"/>
    </row>
    <row r="19" spans="1:8" ht="18.75" thickBot="1" x14ac:dyDescent="0.3">
      <c r="A19" s="64"/>
      <c r="B19" s="113" t="s">
        <v>103</v>
      </c>
      <c r="C19" s="83" t="s">
        <v>116</v>
      </c>
      <c r="D19" s="116" t="s">
        <v>179</v>
      </c>
      <c r="E19" s="117" t="s">
        <v>85</v>
      </c>
      <c r="F19" s="85" t="s">
        <v>87</v>
      </c>
      <c r="G19" s="85" t="s">
        <v>88</v>
      </c>
      <c r="H19" s="47"/>
    </row>
    <row r="20" spans="1:8" x14ac:dyDescent="0.25">
      <c r="A20" s="122" t="s">
        <v>72</v>
      </c>
      <c r="B20" s="173">
        <f>(3000-2000)*C2</f>
        <v>90000</v>
      </c>
      <c r="C20" s="174">
        <f>B20*(100%-70%)</f>
        <v>27000.000000000004</v>
      </c>
      <c r="D20" s="175">
        <f>(3000-2000)*(110/4)</f>
        <v>27500</v>
      </c>
      <c r="E20" s="176">
        <v>12000</v>
      </c>
      <c r="F20" s="177">
        <f t="shared" ref="F20:F31" si="1">C20-D20-E20</f>
        <v>-12499.999999999996</v>
      </c>
      <c r="G20" s="178">
        <f>F20</f>
        <v>-12499.999999999996</v>
      </c>
      <c r="H20" s="47"/>
    </row>
    <row r="21" spans="1:8" x14ac:dyDescent="0.25">
      <c r="A21" s="123" t="s">
        <v>73</v>
      </c>
      <c r="B21" s="179">
        <f t="shared" ref="B21:B31" si="2">(3000-2000)*C3</f>
        <v>60000</v>
      </c>
      <c r="C21" s="180">
        <f t="shared" ref="C21:C31" si="3">B21*(100%-70%)</f>
        <v>18000.000000000004</v>
      </c>
      <c r="D21" s="181">
        <f t="shared" ref="D21:D31" si="4">(3000-2000)*(110/4)</f>
        <v>27500</v>
      </c>
      <c r="E21" s="182">
        <v>8000</v>
      </c>
      <c r="F21" s="183">
        <f t="shared" si="1"/>
        <v>-17499.999999999996</v>
      </c>
      <c r="G21" s="184">
        <f t="shared" ref="G21:G31" si="5">G20+F21</f>
        <v>-29999.999999999993</v>
      </c>
      <c r="H21" s="47"/>
    </row>
    <row r="22" spans="1:8" x14ac:dyDescent="0.25">
      <c r="A22" s="123" t="s">
        <v>74</v>
      </c>
      <c r="B22" s="179">
        <f t="shared" si="2"/>
        <v>110000</v>
      </c>
      <c r="C22" s="180">
        <f t="shared" si="3"/>
        <v>33000.000000000007</v>
      </c>
      <c r="D22" s="181">
        <f t="shared" si="4"/>
        <v>27500</v>
      </c>
      <c r="E22" s="182">
        <v>12000</v>
      </c>
      <c r="F22" s="183">
        <f t="shared" si="1"/>
        <v>-6499.9999999999927</v>
      </c>
      <c r="G22" s="184">
        <f t="shared" si="5"/>
        <v>-36499.999999999985</v>
      </c>
      <c r="H22" s="47"/>
    </row>
    <row r="23" spans="1:8" x14ac:dyDescent="0.25">
      <c r="A23" s="123" t="s">
        <v>75</v>
      </c>
      <c r="B23" s="179">
        <f t="shared" si="2"/>
        <v>240000</v>
      </c>
      <c r="C23" s="180">
        <f t="shared" si="3"/>
        <v>72000.000000000015</v>
      </c>
      <c r="D23" s="181">
        <f t="shared" si="4"/>
        <v>27500</v>
      </c>
      <c r="E23" s="182">
        <v>24000</v>
      </c>
      <c r="F23" s="183">
        <f t="shared" si="1"/>
        <v>20500.000000000015</v>
      </c>
      <c r="G23" s="184">
        <f t="shared" si="5"/>
        <v>-15999.999999999971</v>
      </c>
      <c r="H23" s="47"/>
    </row>
    <row r="24" spans="1:8" x14ac:dyDescent="0.25">
      <c r="A24" s="123" t="s">
        <v>76</v>
      </c>
      <c r="B24" s="179">
        <f t="shared" si="2"/>
        <v>99000.000000000015</v>
      </c>
      <c r="C24" s="180">
        <f t="shared" si="3"/>
        <v>29700.000000000007</v>
      </c>
      <c r="D24" s="181">
        <f t="shared" si="4"/>
        <v>27500</v>
      </c>
      <c r="E24" s="182">
        <v>12000</v>
      </c>
      <c r="F24" s="183">
        <f t="shared" si="1"/>
        <v>-9799.9999999999927</v>
      </c>
      <c r="G24" s="184">
        <f t="shared" si="5"/>
        <v>-25799.999999999964</v>
      </c>
      <c r="H24" s="47"/>
    </row>
    <row r="25" spans="1:8" x14ac:dyDescent="0.25">
      <c r="A25" s="123" t="s">
        <v>77</v>
      </c>
      <c r="B25" s="179">
        <f t="shared" si="2"/>
        <v>66000</v>
      </c>
      <c r="C25" s="180">
        <f t="shared" si="3"/>
        <v>19800.000000000004</v>
      </c>
      <c r="D25" s="181">
        <f t="shared" si="4"/>
        <v>27500</v>
      </c>
      <c r="E25" s="182">
        <v>8000</v>
      </c>
      <c r="F25" s="183">
        <f t="shared" si="1"/>
        <v>-15699.999999999996</v>
      </c>
      <c r="G25" s="184">
        <f t="shared" si="5"/>
        <v>-41499.999999999956</v>
      </c>
      <c r="H25" s="47"/>
    </row>
    <row r="26" spans="1:8" x14ac:dyDescent="0.25">
      <c r="A26" s="123" t="s">
        <v>78</v>
      </c>
      <c r="B26" s="179">
        <f t="shared" si="2"/>
        <v>121000.00000000001</v>
      </c>
      <c r="C26" s="180">
        <f t="shared" si="3"/>
        <v>36300.000000000007</v>
      </c>
      <c r="D26" s="181">
        <f t="shared" si="4"/>
        <v>27500</v>
      </c>
      <c r="E26" s="182">
        <v>12000</v>
      </c>
      <c r="F26" s="183">
        <f t="shared" si="1"/>
        <v>-3199.9999999999927</v>
      </c>
      <c r="G26" s="184">
        <f t="shared" si="5"/>
        <v>-44699.999999999949</v>
      </c>
      <c r="H26" s="47"/>
    </row>
    <row r="27" spans="1:8" x14ac:dyDescent="0.25">
      <c r="A27" s="123" t="s">
        <v>79</v>
      </c>
      <c r="B27" s="179">
        <f t="shared" si="2"/>
        <v>264000</v>
      </c>
      <c r="C27" s="180">
        <f t="shared" si="3"/>
        <v>79200.000000000015</v>
      </c>
      <c r="D27" s="181">
        <f t="shared" si="4"/>
        <v>27500</v>
      </c>
      <c r="E27" s="182">
        <v>24000</v>
      </c>
      <c r="F27" s="183">
        <f t="shared" si="1"/>
        <v>27700.000000000015</v>
      </c>
      <c r="G27" s="184">
        <f t="shared" si="5"/>
        <v>-16999.999999999935</v>
      </c>
      <c r="H27" s="47"/>
    </row>
    <row r="28" spans="1:8" x14ac:dyDescent="0.25">
      <c r="A28" s="123" t="s">
        <v>80</v>
      </c>
      <c r="B28" s="179">
        <f t="shared" si="2"/>
        <v>108900.00000000001</v>
      </c>
      <c r="C28" s="180">
        <f t="shared" si="3"/>
        <v>32670.000000000011</v>
      </c>
      <c r="D28" s="181">
        <f t="shared" si="4"/>
        <v>27500</v>
      </c>
      <c r="E28" s="182">
        <v>12000</v>
      </c>
      <c r="F28" s="183">
        <f t="shared" si="1"/>
        <v>-6829.9999999999891</v>
      </c>
      <c r="G28" s="184">
        <f t="shared" si="5"/>
        <v>-23829.999999999924</v>
      </c>
      <c r="H28" s="47"/>
    </row>
    <row r="29" spans="1:8" x14ac:dyDescent="0.25">
      <c r="A29" s="123" t="s">
        <v>81</v>
      </c>
      <c r="B29" s="179">
        <f t="shared" si="2"/>
        <v>72600.000000000015</v>
      </c>
      <c r="C29" s="180">
        <f t="shared" si="3"/>
        <v>21780.000000000007</v>
      </c>
      <c r="D29" s="181">
        <f t="shared" si="4"/>
        <v>27500</v>
      </c>
      <c r="E29" s="182">
        <v>8000</v>
      </c>
      <c r="F29" s="183">
        <f t="shared" si="1"/>
        <v>-13719.999999999993</v>
      </c>
      <c r="G29" s="184">
        <f t="shared" si="5"/>
        <v>-37549.999999999913</v>
      </c>
      <c r="H29" s="47"/>
    </row>
    <row r="30" spans="1:8" ht="18.75" thickBot="1" x14ac:dyDescent="0.3">
      <c r="A30" s="123" t="s">
        <v>82</v>
      </c>
      <c r="B30" s="179">
        <f t="shared" si="2"/>
        <v>133100.00000000003</v>
      </c>
      <c r="C30" s="180">
        <f t="shared" si="3"/>
        <v>39930.000000000015</v>
      </c>
      <c r="D30" s="181">
        <f t="shared" si="4"/>
        <v>27500</v>
      </c>
      <c r="E30" s="182">
        <v>12000</v>
      </c>
      <c r="F30" s="183">
        <f t="shared" si="1"/>
        <v>430.00000000001455</v>
      </c>
      <c r="G30" s="185">
        <f t="shared" si="5"/>
        <v>-37119.999999999898</v>
      </c>
      <c r="H30" s="47"/>
    </row>
    <row r="31" spans="1:8" ht="18.75" thickBot="1" x14ac:dyDescent="0.3">
      <c r="A31" s="124" t="s">
        <v>83</v>
      </c>
      <c r="B31" s="186">
        <f t="shared" si="2"/>
        <v>290400.00000000006</v>
      </c>
      <c r="C31" s="187">
        <f t="shared" si="3"/>
        <v>87120.000000000029</v>
      </c>
      <c r="D31" s="188">
        <f t="shared" si="4"/>
        <v>27500</v>
      </c>
      <c r="E31" s="189">
        <v>24000</v>
      </c>
      <c r="F31" s="190">
        <f t="shared" si="1"/>
        <v>35620.000000000029</v>
      </c>
      <c r="G31" s="191">
        <f t="shared" si="5"/>
        <v>-1499.999999999869</v>
      </c>
    </row>
  </sheetData>
  <mergeCells count="1">
    <mergeCell ref="D17:E17"/>
  </mergeCells>
  <phoneticPr fontId="2" type="noConversion"/>
  <printOptions horizontalCentered="1"/>
  <pageMargins left="0.47244094488188981" right="0.47244094488188981" top="0.70866141732283472" bottom="0.59055118110236227" header="0.47244094488188981" footer="0.47244094488188981"/>
  <pageSetup paperSize="9" scale="61" orientation="landscape" cellComments="asDisplayed" r:id="rId1"/>
  <headerFooter alignWithMargins="0">
    <oddFooter>&amp;L&amp;F&amp;C&amp;A&amp;R7/8</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9:H65"/>
  <sheetViews>
    <sheetView zoomScale="75" zoomScaleNormal="75" zoomScaleSheetLayoutView="75" workbookViewId="0"/>
  </sheetViews>
  <sheetFormatPr defaultRowHeight="23.25" x14ac:dyDescent="0.35"/>
  <cols>
    <col min="1" max="1" width="46.85546875" style="125" bestFit="1" customWidth="1"/>
    <col min="2" max="3" width="20.85546875" style="125" customWidth="1"/>
    <col min="4" max="4" width="4.7109375" style="125" customWidth="1"/>
    <col min="5" max="5" width="36.7109375" style="125" customWidth="1"/>
    <col min="6" max="8" width="20.85546875" style="125" customWidth="1"/>
    <col min="9" max="16384" width="9.140625" style="125"/>
  </cols>
  <sheetData>
    <row r="9" spans="1:8" ht="24" thickBot="1" x14ac:dyDescent="0.4"/>
    <row r="10" spans="1:8" ht="24" thickBot="1" x14ac:dyDescent="0.4">
      <c r="A10" s="126" t="s">
        <v>67</v>
      </c>
      <c r="B10" s="160" t="s">
        <v>118</v>
      </c>
      <c r="C10" s="147" t="s">
        <v>119</v>
      </c>
      <c r="E10" s="128" t="s">
        <v>136</v>
      </c>
      <c r="F10" s="160" t="s">
        <v>118</v>
      </c>
      <c r="G10" s="147" t="s">
        <v>119</v>
      </c>
    </row>
    <row r="11" spans="1:8" x14ac:dyDescent="0.35">
      <c r="A11" s="129" t="s">
        <v>120</v>
      </c>
      <c r="B11" s="127">
        <v>90</v>
      </c>
      <c r="C11" s="127">
        <v>85</v>
      </c>
      <c r="E11" s="130" t="s">
        <v>121</v>
      </c>
      <c r="F11" s="131">
        <f>B12</f>
        <v>55</v>
      </c>
      <c r="G11" s="131">
        <f>C12</f>
        <v>65</v>
      </c>
    </row>
    <row r="12" spans="1:8" x14ac:dyDescent="0.35">
      <c r="A12" s="132" t="s">
        <v>122</v>
      </c>
      <c r="B12" s="133">
        <v>55</v>
      </c>
      <c r="C12" s="133">
        <v>65</v>
      </c>
      <c r="E12" s="156" t="s">
        <v>145</v>
      </c>
      <c r="F12" s="135">
        <f>B13</f>
        <v>5</v>
      </c>
      <c r="G12" s="135">
        <f>C13</f>
        <v>10</v>
      </c>
    </row>
    <row r="13" spans="1:8" ht="24" thickBot="1" x14ac:dyDescent="0.4">
      <c r="A13" s="136" t="s">
        <v>123</v>
      </c>
      <c r="B13" s="137">
        <f>2+3</f>
        <v>5</v>
      </c>
      <c r="C13" s="137">
        <f>5+5</f>
        <v>10</v>
      </c>
      <c r="E13" s="156" t="s">
        <v>144</v>
      </c>
      <c r="F13" s="138">
        <f t="shared" ref="F13:G15" si="0">(B21/60)*$B$17</f>
        <v>1</v>
      </c>
      <c r="G13" s="138">
        <f t="shared" si="0"/>
        <v>2</v>
      </c>
    </row>
    <row r="14" spans="1:8" x14ac:dyDescent="0.35">
      <c r="A14" s="139"/>
      <c r="B14" s="140"/>
      <c r="C14" s="140"/>
      <c r="E14" s="134" t="s">
        <v>161</v>
      </c>
      <c r="F14" s="138">
        <f t="shared" si="0"/>
        <v>1.5</v>
      </c>
      <c r="G14" s="138">
        <f t="shared" si="0"/>
        <v>1.0999999999999999</v>
      </c>
      <c r="H14" s="141"/>
    </row>
    <row r="15" spans="1:8" ht="24" thickBot="1" x14ac:dyDescent="0.4">
      <c r="A15" s="142" t="s">
        <v>68</v>
      </c>
      <c r="B15" s="140"/>
      <c r="C15" s="140"/>
      <c r="E15" s="143" t="s">
        <v>146</v>
      </c>
      <c r="F15" s="138">
        <f t="shared" si="0"/>
        <v>1</v>
      </c>
      <c r="G15" s="138">
        <f t="shared" si="0"/>
        <v>1.4</v>
      </c>
      <c r="H15" s="139"/>
    </row>
    <row r="16" spans="1:8" ht="24" thickBot="1" x14ac:dyDescent="0.4">
      <c r="A16" s="144" t="s">
        <v>134</v>
      </c>
      <c r="B16" s="276">
        <v>2400</v>
      </c>
      <c r="C16" s="277"/>
      <c r="E16" s="149" t="s">
        <v>135</v>
      </c>
      <c r="F16" s="150">
        <f>F11-F12-F13-F14-F15</f>
        <v>46.5</v>
      </c>
      <c r="G16" s="150">
        <f>G11-G12-G13-G14-G15</f>
        <v>50.5</v>
      </c>
      <c r="H16" s="139"/>
    </row>
    <row r="17" spans="1:8" x14ac:dyDescent="0.35">
      <c r="A17" s="145" t="s">
        <v>131</v>
      </c>
      <c r="B17" s="282">
        <v>6</v>
      </c>
      <c r="C17" s="283"/>
      <c r="H17" s="139"/>
    </row>
    <row r="18" spans="1:8" ht="24" thickBot="1" x14ac:dyDescent="0.4">
      <c r="A18" s="146" t="s">
        <v>132</v>
      </c>
      <c r="B18" s="270">
        <v>3500</v>
      </c>
      <c r="C18" s="271"/>
      <c r="H18" s="139"/>
    </row>
    <row r="19" spans="1:8" ht="24" thickBot="1" x14ac:dyDescent="0.4">
      <c r="A19" s="139"/>
      <c r="B19" s="140"/>
      <c r="C19" s="140"/>
      <c r="H19" s="139"/>
    </row>
    <row r="20" spans="1:8" ht="24" thickBot="1" x14ac:dyDescent="0.4">
      <c r="A20" s="126" t="s">
        <v>124</v>
      </c>
      <c r="B20" s="160" t="s">
        <v>118</v>
      </c>
      <c r="C20" s="147" t="s">
        <v>119</v>
      </c>
      <c r="E20" s="128" t="s">
        <v>137</v>
      </c>
      <c r="F20" s="160" t="s">
        <v>118</v>
      </c>
      <c r="G20" s="147" t="s">
        <v>119</v>
      </c>
      <c r="H20" s="151" t="s">
        <v>133</v>
      </c>
    </row>
    <row r="21" spans="1:8" x14ac:dyDescent="0.35">
      <c r="A21" s="129" t="s">
        <v>128</v>
      </c>
      <c r="B21" s="127">
        <v>10</v>
      </c>
      <c r="C21" s="127">
        <v>20</v>
      </c>
      <c r="E21" s="130" t="s">
        <v>125</v>
      </c>
      <c r="F21" s="165">
        <f>$B$11*B21</f>
        <v>900</v>
      </c>
      <c r="G21" s="165">
        <f>$C$11*C21</f>
        <v>1700</v>
      </c>
      <c r="H21" s="166">
        <f>SUM(F21:G21)</f>
        <v>2600</v>
      </c>
    </row>
    <row r="22" spans="1:8" x14ac:dyDescent="0.35">
      <c r="A22" s="132" t="s">
        <v>129</v>
      </c>
      <c r="B22" s="133">
        <v>15</v>
      </c>
      <c r="C22" s="133">
        <v>11</v>
      </c>
      <c r="E22" s="134" t="s">
        <v>126</v>
      </c>
      <c r="F22" s="167">
        <f>$B$11*B22</f>
        <v>1350</v>
      </c>
      <c r="G22" s="167">
        <f>$C$11*C22</f>
        <v>935</v>
      </c>
      <c r="H22" s="168">
        <f>SUM(F22:G22)</f>
        <v>2285</v>
      </c>
    </row>
    <row r="23" spans="1:8" ht="24" thickBot="1" x14ac:dyDescent="0.4">
      <c r="A23" s="136" t="s">
        <v>130</v>
      </c>
      <c r="B23" s="137">
        <v>10</v>
      </c>
      <c r="C23" s="137">
        <v>14</v>
      </c>
      <c r="E23" s="143" t="s">
        <v>127</v>
      </c>
      <c r="F23" s="169">
        <f>$B$11*B23</f>
        <v>900</v>
      </c>
      <c r="G23" s="169">
        <f>$C$11*C23</f>
        <v>1190</v>
      </c>
      <c r="H23" s="170">
        <f>SUM(F23:G23)</f>
        <v>2090</v>
      </c>
    </row>
    <row r="24" spans="1:8" x14ac:dyDescent="0.35">
      <c r="A24" s="139"/>
      <c r="B24" s="139"/>
      <c r="C24" s="139"/>
      <c r="D24" s="139"/>
      <c r="E24" s="139"/>
      <c r="F24" s="139"/>
      <c r="G24" s="139"/>
      <c r="H24" s="139"/>
    </row>
    <row r="25" spans="1:8" ht="24" thickBot="1" x14ac:dyDescent="0.4">
      <c r="A25" s="148"/>
      <c r="B25" s="148"/>
      <c r="C25" s="148"/>
      <c r="D25" s="148"/>
      <c r="E25" s="148"/>
      <c r="F25" s="148"/>
      <c r="G25" s="148"/>
      <c r="H25" s="148"/>
    </row>
    <row r="27" spans="1:8" x14ac:dyDescent="0.35">
      <c r="A27" s="280" t="s">
        <v>149</v>
      </c>
      <c r="B27" s="280"/>
      <c r="C27" s="280"/>
      <c r="D27" s="280"/>
      <c r="E27" s="280"/>
      <c r="F27" s="280"/>
      <c r="G27" s="280"/>
      <c r="H27" s="280"/>
    </row>
    <row r="28" spans="1:8" x14ac:dyDescent="0.35">
      <c r="A28" s="281" t="s">
        <v>159</v>
      </c>
      <c r="B28" s="280"/>
      <c r="C28" s="280"/>
      <c r="D28" s="280"/>
      <c r="E28" s="280"/>
      <c r="F28" s="280"/>
      <c r="G28" s="280"/>
      <c r="H28" s="280"/>
    </row>
    <row r="29" spans="1:8" ht="24" thickBot="1" x14ac:dyDescent="0.4"/>
    <row r="30" spans="1:8" ht="47.25" customHeight="1" x14ac:dyDescent="0.35">
      <c r="B30" s="274" t="s">
        <v>139</v>
      </c>
      <c r="C30" s="275"/>
      <c r="D30" s="274" t="s">
        <v>157</v>
      </c>
      <c r="E30" s="275"/>
      <c r="F30" s="274" t="s">
        <v>158</v>
      </c>
      <c r="G30" s="275"/>
    </row>
    <row r="31" spans="1:8" ht="24" thickBot="1" x14ac:dyDescent="0.4">
      <c r="B31" s="272"/>
      <c r="C31" s="273"/>
      <c r="D31" s="272" t="s">
        <v>138</v>
      </c>
      <c r="E31" s="273"/>
      <c r="F31" s="272" t="s">
        <v>140</v>
      </c>
      <c r="G31" s="273"/>
    </row>
    <row r="32" spans="1:8" x14ac:dyDescent="0.35">
      <c r="A32" s="130" t="s">
        <v>125</v>
      </c>
      <c r="B32" s="276">
        <v>2400</v>
      </c>
      <c r="C32" s="277"/>
      <c r="D32" s="276">
        <f>B32-85*C21</f>
        <v>700</v>
      </c>
      <c r="E32" s="277"/>
      <c r="F32" s="276">
        <f>D32-70*B21</f>
        <v>0</v>
      </c>
      <c r="G32" s="277"/>
    </row>
    <row r="33" spans="1:8" s="139" customFormat="1" x14ac:dyDescent="0.35">
      <c r="A33" s="134" t="s">
        <v>126</v>
      </c>
      <c r="B33" s="266">
        <v>2400</v>
      </c>
      <c r="C33" s="267"/>
      <c r="D33" s="266">
        <f>B33-85*C22</f>
        <v>1465</v>
      </c>
      <c r="E33" s="267"/>
      <c r="F33" s="266">
        <f>D33-70*B22</f>
        <v>415</v>
      </c>
      <c r="G33" s="267"/>
    </row>
    <row r="34" spans="1:8" s="139" customFormat="1" ht="24" thickBot="1" x14ac:dyDescent="0.4">
      <c r="A34" s="143" t="s">
        <v>127</v>
      </c>
      <c r="B34" s="270">
        <v>2400</v>
      </c>
      <c r="C34" s="271"/>
      <c r="D34" s="270">
        <f>B34-85*C23</f>
        <v>1210</v>
      </c>
      <c r="E34" s="271"/>
      <c r="F34" s="270">
        <f>D34-70*B23</f>
        <v>510</v>
      </c>
      <c r="G34" s="271"/>
    </row>
    <row r="35" spans="1:8" s="139" customFormat="1" ht="24" thickBot="1" x14ac:dyDescent="0.4"/>
    <row r="36" spans="1:8" s="139" customFormat="1" ht="24" thickBot="1" x14ac:dyDescent="0.4">
      <c r="A36" s="154" t="s">
        <v>142</v>
      </c>
      <c r="B36" s="160" t="s">
        <v>118</v>
      </c>
      <c r="C36" s="147" t="s">
        <v>119</v>
      </c>
    </row>
    <row r="37" spans="1:8" s="139" customFormat="1" x14ac:dyDescent="0.35">
      <c r="A37" s="157" t="s">
        <v>141</v>
      </c>
      <c r="B37" s="152">
        <f>70*B12</f>
        <v>3850</v>
      </c>
      <c r="C37" s="158">
        <f>85*C12</f>
        <v>5525</v>
      </c>
    </row>
    <row r="38" spans="1:8" s="139" customFormat="1" x14ac:dyDescent="0.35">
      <c r="A38" s="155" t="s">
        <v>143</v>
      </c>
      <c r="B38" s="153">
        <f>70*B13</f>
        <v>350</v>
      </c>
      <c r="C38" s="159">
        <f>85*C13</f>
        <v>850</v>
      </c>
    </row>
    <row r="39" spans="1:8" s="139" customFormat="1" x14ac:dyDescent="0.35">
      <c r="A39" s="155" t="s">
        <v>147</v>
      </c>
      <c r="B39" s="266">
        <f>3*40*6</f>
        <v>720</v>
      </c>
      <c r="C39" s="267"/>
    </row>
    <row r="40" spans="1:8" s="139" customFormat="1" ht="24" thickBot="1" x14ac:dyDescent="0.4">
      <c r="A40" s="161" t="s">
        <v>148</v>
      </c>
      <c r="B40" s="266">
        <v>3500</v>
      </c>
      <c r="C40" s="267"/>
    </row>
    <row r="41" spans="1:8" s="139" customFormat="1" ht="24" thickBot="1" x14ac:dyDescent="0.4">
      <c r="A41" s="172" t="s">
        <v>133</v>
      </c>
      <c r="B41" s="278">
        <f>B37+C37-B38-C38-B39-B40</f>
        <v>3955</v>
      </c>
      <c r="C41" s="279"/>
    </row>
    <row r="42" spans="1:8" s="139" customFormat="1" x14ac:dyDescent="0.35"/>
    <row r="43" spans="1:8" s="139" customFormat="1" x14ac:dyDescent="0.35"/>
    <row r="44" spans="1:8" x14ac:dyDescent="0.35">
      <c r="A44" s="280" t="s">
        <v>154</v>
      </c>
      <c r="B44" s="280"/>
      <c r="C44" s="280"/>
      <c r="D44" s="280"/>
      <c r="E44" s="280"/>
      <c r="F44" s="280"/>
      <c r="G44" s="280"/>
      <c r="H44" s="280"/>
    </row>
    <row r="45" spans="1:8" x14ac:dyDescent="0.35">
      <c r="A45" s="281" t="s">
        <v>160</v>
      </c>
      <c r="B45" s="280"/>
      <c r="C45" s="280"/>
      <c r="D45" s="280"/>
      <c r="E45" s="280"/>
      <c r="F45" s="280"/>
      <c r="G45" s="280"/>
      <c r="H45" s="280"/>
    </row>
    <row r="46" spans="1:8" ht="24" thickBot="1" x14ac:dyDescent="0.4"/>
    <row r="47" spans="1:8" ht="24" thickBot="1" x14ac:dyDescent="0.4">
      <c r="A47" s="128"/>
      <c r="B47" s="160" t="s">
        <v>118</v>
      </c>
      <c r="C47" s="147" t="s">
        <v>119</v>
      </c>
    </row>
    <row r="48" spans="1:8" x14ac:dyDescent="0.35">
      <c r="A48" s="130" t="s">
        <v>136</v>
      </c>
      <c r="B48" s="162">
        <f>F16</f>
        <v>46.5</v>
      </c>
      <c r="C48" s="162">
        <f>G16</f>
        <v>50.5</v>
      </c>
    </row>
    <row r="49" spans="1:7" ht="24" thickBot="1" x14ac:dyDescent="0.4">
      <c r="A49" s="134" t="s">
        <v>150</v>
      </c>
      <c r="B49" s="133" t="s">
        <v>151</v>
      </c>
      <c r="C49" s="133" t="s">
        <v>152</v>
      </c>
    </row>
    <row r="50" spans="1:7" ht="24" thickBot="1" x14ac:dyDescent="0.4">
      <c r="A50" s="163" t="s">
        <v>153</v>
      </c>
      <c r="B50" s="197">
        <f>B48/10</f>
        <v>4.6500000000000004</v>
      </c>
      <c r="C50" s="164">
        <f>C48/20</f>
        <v>2.5249999999999999</v>
      </c>
    </row>
    <row r="51" spans="1:7" ht="24" thickBot="1" x14ac:dyDescent="0.4"/>
    <row r="52" spans="1:7" ht="47.25" customHeight="1" x14ac:dyDescent="0.35">
      <c r="B52" s="274" t="s">
        <v>139</v>
      </c>
      <c r="C52" s="275"/>
      <c r="D52" s="274" t="s">
        <v>157</v>
      </c>
      <c r="E52" s="275"/>
      <c r="F52" s="274" t="s">
        <v>158</v>
      </c>
      <c r="G52" s="275"/>
    </row>
    <row r="53" spans="1:7" ht="24" thickBot="1" x14ac:dyDescent="0.4">
      <c r="B53" s="272"/>
      <c r="C53" s="273"/>
      <c r="D53" s="272" t="s">
        <v>155</v>
      </c>
      <c r="E53" s="273"/>
      <c r="F53" s="272" t="s">
        <v>156</v>
      </c>
      <c r="G53" s="273"/>
    </row>
    <row r="54" spans="1:7" x14ac:dyDescent="0.35">
      <c r="A54" s="130" t="s">
        <v>125</v>
      </c>
      <c r="B54" s="276">
        <v>2400</v>
      </c>
      <c r="C54" s="277"/>
      <c r="D54" s="276">
        <f>B54-90*B21</f>
        <v>1500</v>
      </c>
      <c r="E54" s="277"/>
      <c r="F54" s="276">
        <f>D54-75*C21</f>
        <v>0</v>
      </c>
      <c r="G54" s="277"/>
    </row>
    <row r="55" spans="1:7" s="139" customFormat="1" x14ac:dyDescent="0.35">
      <c r="A55" s="134" t="s">
        <v>126</v>
      </c>
      <c r="B55" s="266">
        <v>2400</v>
      </c>
      <c r="C55" s="267"/>
      <c r="D55" s="266">
        <f>B55-90*B22</f>
        <v>1050</v>
      </c>
      <c r="E55" s="267"/>
      <c r="F55" s="266">
        <f>D55-75*C22</f>
        <v>225</v>
      </c>
      <c r="G55" s="267"/>
    </row>
    <row r="56" spans="1:7" s="139" customFormat="1" ht="24" thickBot="1" x14ac:dyDescent="0.4">
      <c r="A56" s="143" t="s">
        <v>127</v>
      </c>
      <c r="B56" s="270">
        <v>2400</v>
      </c>
      <c r="C56" s="271"/>
      <c r="D56" s="270">
        <f>B56-90*B23</f>
        <v>1500</v>
      </c>
      <c r="E56" s="271"/>
      <c r="F56" s="270">
        <f>D56-75*C23</f>
        <v>450</v>
      </c>
      <c r="G56" s="271"/>
    </row>
    <row r="57" spans="1:7" s="139" customFormat="1" ht="24" thickBot="1" x14ac:dyDescent="0.4"/>
    <row r="58" spans="1:7" s="139" customFormat="1" ht="24" thickBot="1" x14ac:dyDescent="0.4">
      <c r="A58" s="154" t="s">
        <v>142</v>
      </c>
      <c r="B58" s="160" t="s">
        <v>118</v>
      </c>
      <c r="C58" s="147" t="s">
        <v>119</v>
      </c>
    </row>
    <row r="59" spans="1:7" s="139" customFormat="1" x14ac:dyDescent="0.35">
      <c r="A59" s="157" t="s">
        <v>141</v>
      </c>
      <c r="B59" s="152">
        <f>90*B12</f>
        <v>4950</v>
      </c>
      <c r="C59" s="158">
        <f>75*C12</f>
        <v>4875</v>
      </c>
      <c r="E59" s="195"/>
    </row>
    <row r="60" spans="1:7" s="139" customFormat="1" x14ac:dyDescent="0.35">
      <c r="A60" s="155" t="s">
        <v>143</v>
      </c>
      <c r="B60" s="153">
        <f>90*B13</f>
        <v>450</v>
      </c>
      <c r="C60" s="159">
        <f>75*C13</f>
        <v>750</v>
      </c>
      <c r="E60" s="195"/>
    </row>
    <row r="61" spans="1:7" s="139" customFormat="1" x14ac:dyDescent="0.35">
      <c r="A61" s="155" t="s">
        <v>147</v>
      </c>
      <c r="B61" s="266">
        <f>3*40*6</f>
        <v>720</v>
      </c>
      <c r="C61" s="267"/>
      <c r="E61" s="195"/>
    </row>
    <row r="62" spans="1:7" s="139" customFormat="1" ht="24" thickBot="1" x14ac:dyDescent="0.4">
      <c r="A62" s="161" t="s">
        <v>148</v>
      </c>
      <c r="B62" s="266">
        <v>3500</v>
      </c>
      <c r="C62" s="267"/>
      <c r="E62" s="195"/>
    </row>
    <row r="63" spans="1:7" s="139" customFormat="1" ht="24" thickBot="1" x14ac:dyDescent="0.4">
      <c r="A63" s="171" t="s">
        <v>133</v>
      </c>
      <c r="B63" s="268">
        <f>B59+C59-B60-C60-B61-B62</f>
        <v>4405</v>
      </c>
      <c r="C63" s="269"/>
      <c r="E63" s="195"/>
      <c r="F63" s="196"/>
    </row>
    <row r="64" spans="1:7" s="139" customFormat="1" x14ac:dyDescent="0.35"/>
    <row r="65" s="139" customFormat="1" x14ac:dyDescent="0.35"/>
  </sheetData>
  <mergeCells count="43">
    <mergeCell ref="B34:C34"/>
    <mergeCell ref="D34:E34"/>
    <mergeCell ref="B54:C54"/>
    <mergeCell ref="D54:E54"/>
    <mergeCell ref="F54:G54"/>
    <mergeCell ref="B16:C16"/>
    <mergeCell ref="B18:C18"/>
    <mergeCell ref="B17:C17"/>
    <mergeCell ref="A27:H27"/>
    <mergeCell ref="D30:E30"/>
    <mergeCell ref="A28:H28"/>
    <mergeCell ref="B30:C30"/>
    <mergeCell ref="F30:G30"/>
    <mergeCell ref="F31:G31"/>
    <mergeCell ref="F32:G32"/>
    <mergeCell ref="F33:G33"/>
    <mergeCell ref="D32:E32"/>
    <mergeCell ref="D33:E33"/>
    <mergeCell ref="B31:C31"/>
    <mergeCell ref="F52:G52"/>
    <mergeCell ref="B53:C53"/>
    <mergeCell ref="D53:E53"/>
    <mergeCell ref="F53:G53"/>
    <mergeCell ref="D31:E31"/>
    <mergeCell ref="B39:C39"/>
    <mergeCell ref="B32:C32"/>
    <mergeCell ref="B33:C33"/>
    <mergeCell ref="B40:C40"/>
    <mergeCell ref="B41:C41"/>
    <mergeCell ref="A44:H44"/>
    <mergeCell ref="A45:H45"/>
    <mergeCell ref="B52:C52"/>
    <mergeCell ref="D52:E52"/>
    <mergeCell ref="F34:G34"/>
    <mergeCell ref="B55:C55"/>
    <mergeCell ref="D55:E55"/>
    <mergeCell ref="F55:G55"/>
    <mergeCell ref="B63:C63"/>
    <mergeCell ref="B56:C56"/>
    <mergeCell ref="D56:E56"/>
    <mergeCell ref="F56:G56"/>
    <mergeCell ref="B62:C62"/>
    <mergeCell ref="B61:C61"/>
  </mergeCells>
  <phoneticPr fontId="2" type="noConversion"/>
  <printOptions horizontalCentered="1"/>
  <pageMargins left="0.47244094488188981" right="0.47244094488188981" top="0.70866141732283472" bottom="0.59055118110236227" header="0.47244094488188981" footer="0.47244094488188981"/>
  <pageSetup paperSize="9" scale="48" orientation="portrait" cellComments="asDisplayed" r:id="rId1"/>
  <headerFooter alignWithMargins="0">
    <oddFooter>&amp;L&amp;F&amp;C&amp;A&amp;R8/8</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Lasku 1</vt:lpstr>
      <vt:lpstr>Lasku 1 extra</vt:lpstr>
      <vt:lpstr>Lasku 2</vt:lpstr>
      <vt:lpstr>Lasku 3</vt:lpstr>
      <vt:lpstr>Lasku 3 extra</vt:lpstr>
      <vt:lpstr>Lasku 4</vt:lpstr>
      <vt:lpstr>Lasku 5</vt:lpstr>
      <vt:lpstr>Lasku 6</vt:lpstr>
      <vt:lpstr>'Lasku 1'!Print_Area</vt:lpstr>
      <vt:lpstr>'Lasku 1 extra'!Print_Area</vt:lpstr>
      <vt:lpstr>'Lasku 2'!Print_Area</vt:lpstr>
      <vt:lpstr>'Lasku 3'!Print_Area</vt:lpstr>
      <vt:lpstr>'Lasku 3 extra'!Print_Area</vt:lpstr>
      <vt:lpstr>'Lasku 4'!Print_Area</vt:lpstr>
      <vt:lpstr>'Lasku 5'!Print_Area</vt:lpstr>
      <vt:lpstr>'Lasku 6'!Print_Area</vt:lpstr>
    </vt:vector>
  </TitlesOfParts>
  <Company>HKKK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 Tarkkala</dc:creator>
  <cp:lastModifiedBy>Mikko Tarkkala</cp:lastModifiedBy>
  <cp:lastPrinted>2020-05-07T10:53:42Z</cp:lastPrinted>
  <dcterms:created xsi:type="dcterms:W3CDTF">2003-09-20T21:19:44Z</dcterms:created>
  <dcterms:modified xsi:type="dcterms:W3CDTF">2020-05-07T11:14:45Z</dcterms:modified>
</cp:coreProperties>
</file>