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Esimerkki 1" sheetId="1" r:id="rId1"/>
    <sheet name="Lineaarisovitus" sheetId="5" r:id="rId2"/>
    <sheet name="Lineaarisovitus 2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6" l="1"/>
  <c r="B19" i="5" l="1"/>
  <c r="B44" i="6" l="1"/>
  <c r="T40" i="6"/>
  <c r="T39" i="6"/>
  <c r="B39" i="6"/>
  <c r="T38" i="6"/>
  <c r="B38" i="6"/>
  <c r="T37" i="6"/>
  <c r="B37" i="6"/>
  <c r="T36" i="6"/>
  <c r="O36" i="6"/>
  <c r="J36" i="6"/>
  <c r="B36" i="6"/>
  <c r="T35" i="6"/>
  <c r="O35" i="6"/>
  <c r="J35" i="6"/>
  <c r="B35" i="6"/>
  <c r="T34" i="6"/>
  <c r="O34" i="6"/>
  <c r="J34" i="6"/>
  <c r="B34" i="6"/>
  <c r="T33" i="6"/>
  <c r="O33" i="6"/>
  <c r="J33" i="6"/>
  <c r="B33" i="6"/>
  <c r="T32" i="6"/>
  <c r="O32" i="6"/>
  <c r="J32" i="6"/>
  <c r="B32" i="6"/>
  <c r="T31" i="6"/>
  <c r="O31" i="6"/>
  <c r="J31" i="6"/>
  <c r="B31" i="6"/>
  <c r="T30" i="6"/>
  <c r="O30" i="6"/>
  <c r="J30" i="6"/>
  <c r="B30" i="6"/>
  <c r="T29" i="6"/>
  <c r="O29" i="6"/>
  <c r="J29" i="6"/>
  <c r="B29" i="6"/>
  <c r="O28" i="6"/>
  <c r="J28" i="6"/>
  <c r="B28" i="6"/>
  <c r="B43" i="6" s="1"/>
  <c r="O27" i="6"/>
  <c r="J27" i="6"/>
  <c r="O26" i="6"/>
  <c r="J26" i="6"/>
  <c r="J25" i="6"/>
  <c r="B22" i="6"/>
  <c r="B21" i="6"/>
  <c r="B20" i="6"/>
  <c r="B19" i="6"/>
  <c r="M17" i="6"/>
  <c r="M16" i="6"/>
  <c r="M15" i="6"/>
  <c r="M14" i="6"/>
  <c r="M13" i="6"/>
  <c r="M12" i="6"/>
  <c r="M11" i="6"/>
  <c r="M10" i="6"/>
  <c r="M9" i="6"/>
  <c r="M8" i="6"/>
  <c r="M7" i="6"/>
  <c r="M6" i="6"/>
  <c r="M22" i="6" s="1"/>
  <c r="T45" i="5"/>
  <c r="M22" i="5"/>
  <c r="B44" i="5"/>
  <c r="B22" i="5"/>
  <c r="T44" i="5"/>
  <c r="T43" i="5"/>
  <c r="T42" i="5"/>
  <c r="T30" i="5"/>
  <c r="T31" i="5"/>
  <c r="T32" i="5"/>
  <c r="T33" i="5"/>
  <c r="T34" i="5"/>
  <c r="T35" i="5"/>
  <c r="T36" i="5"/>
  <c r="T37" i="5"/>
  <c r="T38" i="5"/>
  <c r="T39" i="5"/>
  <c r="T40" i="5"/>
  <c r="T29" i="5"/>
  <c r="O25" i="5"/>
  <c r="O26" i="5"/>
  <c r="O27" i="5"/>
  <c r="O28" i="5"/>
  <c r="O29" i="5"/>
  <c r="O30" i="5"/>
  <c r="O31" i="5"/>
  <c r="O32" i="5"/>
  <c r="O33" i="5"/>
  <c r="O34" i="5"/>
  <c r="O35" i="5"/>
  <c r="O36" i="5"/>
  <c r="B39" i="5"/>
  <c r="B38" i="5"/>
  <c r="B37" i="5"/>
  <c r="B36" i="5"/>
  <c r="B35" i="5"/>
  <c r="B34" i="5"/>
  <c r="B33" i="5"/>
  <c r="B32" i="5"/>
  <c r="B31" i="5"/>
  <c r="B30" i="5"/>
  <c r="B29" i="5"/>
  <c r="B28" i="5"/>
  <c r="M21" i="5"/>
  <c r="M20" i="5"/>
  <c r="M19" i="5"/>
  <c r="M7" i="5"/>
  <c r="M8" i="5"/>
  <c r="M9" i="5"/>
  <c r="M10" i="5"/>
  <c r="M11" i="5"/>
  <c r="M12" i="5"/>
  <c r="M13" i="5"/>
  <c r="M14" i="5"/>
  <c r="M15" i="5"/>
  <c r="M16" i="5"/>
  <c r="M17" i="5"/>
  <c r="M6" i="5"/>
  <c r="J26" i="5"/>
  <c r="J27" i="5"/>
  <c r="J28" i="5"/>
  <c r="J29" i="5"/>
  <c r="J30" i="5"/>
  <c r="J31" i="5"/>
  <c r="J32" i="5"/>
  <c r="J33" i="5"/>
  <c r="J34" i="5"/>
  <c r="J35" i="5"/>
  <c r="J36" i="5"/>
  <c r="J25" i="5"/>
  <c r="B21" i="5"/>
  <c r="B20" i="5"/>
  <c r="T45" i="6" l="1"/>
  <c r="B41" i="6"/>
  <c r="M21" i="6"/>
  <c r="M19" i="6"/>
  <c r="B42" i="6"/>
  <c r="T42" i="6"/>
  <c r="M20" i="6"/>
  <c r="T43" i="6"/>
  <c r="T44" i="6"/>
  <c r="B42" i="5"/>
  <c r="B41" i="5"/>
  <c r="B43" i="5"/>
  <c r="B36" i="1"/>
  <c r="B35" i="1"/>
  <c r="B34" i="1"/>
  <c r="E35" i="1" l="1"/>
  <c r="B30" i="1"/>
  <c r="B29" i="1"/>
  <c r="B28" i="1"/>
  <c r="B27" i="1"/>
  <c r="K33" i="1"/>
</calcChain>
</file>

<file path=xl/sharedStrings.xml><?xml version="1.0" encoding="utf-8"?>
<sst xmlns="http://schemas.openxmlformats.org/spreadsheetml/2006/main" count="135" uniqueCount="47">
  <si>
    <t>Paino</t>
  </si>
  <si>
    <t>g</t>
  </si>
  <si>
    <t>Kani</t>
  </si>
  <si>
    <t>Otoksen koko</t>
  </si>
  <si>
    <t>Otoskeskiarvo</t>
  </si>
  <si>
    <t>Otoshajonta</t>
  </si>
  <si>
    <t>Keskivirhe</t>
  </si>
  <si>
    <t>ave</t>
  </si>
  <si>
    <t>std</t>
  </si>
  <si>
    <t>Tämän avulla generoitiin 20 normaalijakautunutta arvoa joiden keskiarvo 1450 ja keskihajonta 343</t>
  </si>
  <si>
    <t>95% luottamusväli</t>
  </si>
  <si>
    <t>t arvo df=19</t>
  </si>
  <si>
    <t>2,093 * S</t>
  </si>
  <si>
    <t>Alaraja</t>
  </si>
  <si>
    <t>Yläraja</t>
  </si>
  <si>
    <t>x</t>
  </si>
  <si>
    <t>y</t>
  </si>
  <si>
    <t>SLOPE</t>
  </si>
  <si>
    <t>INTERCEPT</t>
  </si>
  <si>
    <t>CORREL</t>
  </si>
  <si>
    <t>Eli tämä on paras arvaus b:lle</t>
  </si>
  <si>
    <t>Eli tämä on paras arvaus k:lle</t>
  </si>
  <si>
    <t>lämpötila</t>
  </si>
  <si>
    <t>pintajännitys</t>
  </si>
  <si>
    <t>°C</t>
  </si>
  <si>
    <t>mN/m</t>
  </si>
  <si>
    <t>Oikeaa dataa lähteestä: https://www.engineeringtoolbox.com/water-surface-tension-d_597.html</t>
  </si>
  <si>
    <t>Keinotekoista dataa johon lisätty +-10% kohinaa</t>
  </si>
  <si>
    <t>kerroin</t>
  </si>
  <si>
    <t>Tällä generoitiin +-10% kohinaa</t>
  </si>
  <si>
    <t>pintajännitys + kohina</t>
  </si>
  <si>
    <t>oikea pintajännitys</t>
  </si>
  <si>
    <t>Tällä generoitiin +-25% kohinaa</t>
  </si>
  <si>
    <t>Keinotekoista dataa johon lisätty +-25% kohinaa</t>
  </si>
  <si>
    <t>Keinotekoista dataa jossa riippuvuus onkin muotoa y=Ax^2+Bx+C</t>
  </si>
  <si>
    <t>A</t>
  </si>
  <si>
    <t>B</t>
  </si>
  <si>
    <t>C</t>
  </si>
  <si>
    <t>RSQ</t>
  </si>
  <si>
    <t>Eli tämä kuvaa sitä kuinka hyvin lineaarinen sovitus kuvaa dataa</t>
  </si>
  <si>
    <t>Komento AVERAGE</t>
  </si>
  <si>
    <t>Komento STDEV.S</t>
  </si>
  <si>
    <t>Keskivirheen lasku keskihajonnasta ja otoksen koosta</t>
  </si>
  <si>
    <t>Keinotekoista dataa johon lisätty +-20% kohinaa</t>
  </si>
  <si>
    <t>Tällä generoitiin +-20% kohinaa</t>
  </si>
  <si>
    <t>HUOM: tämä on raakadata excel niille oppilaille joita kiinnostaa miten luennon esimerkit generoitiin (täysin valinnainen aktiviteetti)</t>
  </si>
  <si>
    <t>Exceliä ei ole muokattu mitenkään helposti ymmärrettäväksi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</si>
</sst>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1" fontId="0" fillId="0" borderId="0" xfId="0" applyNumberFormat="1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0" fontId="0" fillId="2" borderId="0" xfId="0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19050">
              <a:noFill/>
            </a:ln>
          </c:spPr>
          <c:xVal>
            <c:numRef>
              <c:f>Lineaarisovitus!$A$6:$A$17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</c:numCache>
            </c:numRef>
          </c:xVal>
          <c:yVal>
            <c:numRef>
              <c:f>Lineaarisovitus!$B$6:$B$17</c:f>
              <c:numCache>
                <c:formatCode>0.00</c:formatCode>
                <c:ptCount val="12"/>
                <c:pt idx="0">
                  <c:v>75.599999999999994</c:v>
                </c:pt>
                <c:pt idx="1">
                  <c:v>74.900000000000006</c:v>
                </c:pt>
                <c:pt idx="2">
                  <c:v>74.2</c:v>
                </c:pt>
                <c:pt idx="3">
                  <c:v>72.8</c:v>
                </c:pt>
                <c:pt idx="4">
                  <c:v>71.2</c:v>
                </c:pt>
                <c:pt idx="5">
                  <c:v>69.599999999999994</c:v>
                </c:pt>
                <c:pt idx="6">
                  <c:v>67.900000000000006</c:v>
                </c:pt>
                <c:pt idx="7">
                  <c:v>66.2</c:v>
                </c:pt>
                <c:pt idx="8">
                  <c:v>64.400000000000006</c:v>
                </c:pt>
                <c:pt idx="9">
                  <c:v>62.6</c:v>
                </c:pt>
                <c:pt idx="10">
                  <c:v>60.8</c:v>
                </c:pt>
                <c:pt idx="11">
                  <c:v>58.9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F76-4E50-8756-095B6DF6150C}"/>
            </c:ext>
          </c:extLst>
        </c:ser>
        <c:ser>
          <c:idx val="0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Lineaarisovitus!$A$6:$A$17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</c:numCache>
            </c:numRef>
          </c:xVal>
          <c:yVal>
            <c:numRef>
              <c:f>Lineaarisovitus!$B$6:$B$17</c:f>
              <c:numCache>
                <c:formatCode>0.00</c:formatCode>
                <c:ptCount val="12"/>
                <c:pt idx="0">
                  <c:v>75.599999999999994</c:v>
                </c:pt>
                <c:pt idx="1">
                  <c:v>74.900000000000006</c:v>
                </c:pt>
                <c:pt idx="2">
                  <c:v>74.2</c:v>
                </c:pt>
                <c:pt idx="3">
                  <c:v>72.8</c:v>
                </c:pt>
                <c:pt idx="4">
                  <c:v>71.2</c:v>
                </c:pt>
                <c:pt idx="5">
                  <c:v>69.599999999999994</c:v>
                </c:pt>
                <c:pt idx="6">
                  <c:v>67.900000000000006</c:v>
                </c:pt>
                <c:pt idx="7">
                  <c:v>66.2</c:v>
                </c:pt>
                <c:pt idx="8">
                  <c:v>64.400000000000006</c:v>
                </c:pt>
                <c:pt idx="9">
                  <c:v>62.6</c:v>
                </c:pt>
                <c:pt idx="10">
                  <c:v>60.8</c:v>
                </c:pt>
                <c:pt idx="11">
                  <c:v>58.9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76-4E50-8756-095B6DF61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020319"/>
        <c:axId val="377021567"/>
      </c:scatterChart>
      <c:valAx>
        <c:axId val="3770203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Lämpötila °C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77021567"/>
        <c:crosses val="autoZero"/>
        <c:crossBetween val="midCat"/>
      </c:valAx>
      <c:valAx>
        <c:axId val="377021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Pintajännitys</a:t>
                </a:r>
                <a:r>
                  <a:rPr lang="fi-FI" baseline="0"/>
                  <a:t> mN/m</a:t>
                </a:r>
                <a:endParaRPr lang="fi-F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77020319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Lineaarisovitus!$L$6:$L$17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</c:numCache>
            </c:numRef>
          </c:xVal>
          <c:yVal>
            <c:numRef>
              <c:f>Lineaarisovitus!$M$6:$M$17</c:f>
              <c:numCache>
                <c:formatCode>0.00</c:formatCode>
                <c:ptCount val="12"/>
                <c:pt idx="0">
                  <c:v>79.153199999999984</c:v>
                </c:pt>
                <c:pt idx="1">
                  <c:v>68.233900000000006</c:v>
                </c:pt>
                <c:pt idx="2">
                  <c:v>76.871200000000002</c:v>
                </c:pt>
                <c:pt idx="3">
                  <c:v>66.175200000000004</c:v>
                </c:pt>
                <c:pt idx="4">
                  <c:v>77.536799999999999</c:v>
                </c:pt>
                <c:pt idx="5">
                  <c:v>67.581599999999995</c:v>
                </c:pt>
                <c:pt idx="6">
                  <c:v>68.307400000000001</c:v>
                </c:pt>
                <c:pt idx="7">
                  <c:v>72.091800000000006</c:v>
                </c:pt>
                <c:pt idx="8">
                  <c:v>59.827600000000011</c:v>
                </c:pt>
                <c:pt idx="9">
                  <c:v>57.905000000000001</c:v>
                </c:pt>
                <c:pt idx="10">
                  <c:v>57.030399999999993</c:v>
                </c:pt>
                <c:pt idx="11">
                  <c:v>55.365999999999993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B5-430F-9A9B-94D6D9421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6141327"/>
        <c:axId val="1116137583"/>
      </c:scatterChart>
      <c:valAx>
        <c:axId val="1116141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Lämpötila °C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116137583"/>
        <c:crosses val="autoZero"/>
        <c:crossBetween val="midCat"/>
      </c:valAx>
      <c:valAx>
        <c:axId val="1116137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Pintajännitys mN/m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1161413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Lineaarisovitus!$A$28:$A$39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</c:numCache>
            </c:numRef>
          </c:xVal>
          <c:yVal>
            <c:numRef>
              <c:f>Lineaarisovitus!$B$28:$B$39</c:f>
              <c:numCache>
                <c:formatCode>0.00</c:formatCode>
                <c:ptCount val="12"/>
                <c:pt idx="0">
                  <c:v>68.266800000000003</c:v>
                </c:pt>
                <c:pt idx="1">
                  <c:v>63.365400000000001</c:v>
                </c:pt>
                <c:pt idx="2">
                  <c:v>60.918199999999999</c:v>
                </c:pt>
                <c:pt idx="3">
                  <c:v>59.623199999999997</c:v>
                </c:pt>
                <c:pt idx="4">
                  <c:v>68.707999999999998</c:v>
                </c:pt>
                <c:pt idx="5">
                  <c:v>63.475199999999994</c:v>
                </c:pt>
                <c:pt idx="6">
                  <c:v>60.634700000000009</c:v>
                </c:pt>
                <c:pt idx="7">
                  <c:v>69.245200000000011</c:v>
                </c:pt>
                <c:pt idx="8">
                  <c:v>76.185200000000009</c:v>
                </c:pt>
                <c:pt idx="9">
                  <c:v>56.214800000000004</c:v>
                </c:pt>
                <c:pt idx="10">
                  <c:v>55.024000000000001</c:v>
                </c:pt>
                <c:pt idx="11">
                  <c:v>51.4786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C9-4315-88A6-18EFF7BBF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8745087"/>
        <c:axId val="1128754239"/>
      </c:scatterChart>
      <c:valAx>
        <c:axId val="11287450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Lämpötila °C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128754239"/>
        <c:crosses val="autoZero"/>
        <c:crossBetween val="midCat"/>
      </c:valAx>
      <c:valAx>
        <c:axId val="1128754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Pintajännitys mN/m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1287450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Lineaarisovitus!$S$29:$S$40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</c:numCache>
            </c:numRef>
          </c:xVal>
          <c:yVal>
            <c:numRef>
              <c:f>Lineaarisovitus!$T$29:$T$40</c:f>
              <c:numCache>
                <c:formatCode>0.00</c:formatCode>
                <c:ptCount val="12"/>
                <c:pt idx="0">
                  <c:v>75</c:v>
                </c:pt>
                <c:pt idx="1">
                  <c:v>72.849999999999994</c:v>
                </c:pt>
                <c:pt idx="2">
                  <c:v>70.900000000000006</c:v>
                </c:pt>
                <c:pt idx="3">
                  <c:v>67.599999999999994</c:v>
                </c:pt>
                <c:pt idx="4">
                  <c:v>65.099999999999994</c:v>
                </c:pt>
                <c:pt idx="5">
                  <c:v>63.4</c:v>
                </c:pt>
                <c:pt idx="6">
                  <c:v>62.5</c:v>
                </c:pt>
                <c:pt idx="7">
                  <c:v>62.4</c:v>
                </c:pt>
                <c:pt idx="8">
                  <c:v>63.1</c:v>
                </c:pt>
                <c:pt idx="9">
                  <c:v>64.599999999999994</c:v>
                </c:pt>
                <c:pt idx="10">
                  <c:v>66.900000000000006</c:v>
                </c:pt>
                <c:pt idx="11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2A-442D-AE23-CBD23C25A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8744255"/>
        <c:axId val="1128752575"/>
      </c:scatterChart>
      <c:valAx>
        <c:axId val="11287442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Lämpötila °C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128752575"/>
        <c:crosses val="autoZero"/>
        <c:crossBetween val="midCat"/>
      </c:valAx>
      <c:valAx>
        <c:axId val="112875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Pintajännitys mN/m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1287442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19050">
              <a:noFill/>
            </a:ln>
          </c:spPr>
          <c:xVal>
            <c:numRef>
              <c:f>'Lineaarisovitus 2'!$A$6:$A$17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</c:numCache>
            </c:numRef>
          </c:xVal>
          <c:yVal>
            <c:numRef>
              <c:f>'Lineaarisovitus 2'!$B$6:$B$17</c:f>
              <c:numCache>
                <c:formatCode>0.00</c:formatCode>
                <c:ptCount val="12"/>
                <c:pt idx="0">
                  <c:v>75.599999999999994</c:v>
                </c:pt>
                <c:pt idx="1">
                  <c:v>74.900000000000006</c:v>
                </c:pt>
                <c:pt idx="2">
                  <c:v>74.2</c:v>
                </c:pt>
                <c:pt idx="3">
                  <c:v>72.8</c:v>
                </c:pt>
                <c:pt idx="4">
                  <c:v>71.2</c:v>
                </c:pt>
                <c:pt idx="5">
                  <c:v>69.599999999999994</c:v>
                </c:pt>
                <c:pt idx="6">
                  <c:v>67.900000000000006</c:v>
                </c:pt>
                <c:pt idx="7">
                  <c:v>66.2</c:v>
                </c:pt>
                <c:pt idx="8">
                  <c:v>64.400000000000006</c:v>
                </c:pt>
                <c:pt idx="9">
                  <c:v>62.6</c:v>
                </c:pt>
                <c:pt idx="10">
                  <c:v>60.8</c:v>
                </c:pt>
                <c:pt idx="11">
                  <c:v>58.9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0E-4AFC-88AA-F43DD400EF25}"/>
            </c:ext>
          </c:extLst>
        </c:ser>
        <c:ser>
          <c:idx val="0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'Lineaarisovitus 2'!$A$6:$A$17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</c:numCache>
            </c:numRef>
          </c:xVal>
          <c:yVal>
            <c:numRef>
              <c:f>'Lineaarisovitus 2'!$B$6:$B$17</c:f>
              <c:numCache>
                <c:formatCode>0.00</c:formatCode>
                <c:ptCount val="12"/>
                <c:pt idx="0">
                  <c:v>75.599999999999994</c:v>
                </c:pt>
                <c:pt idx="1">
                  <c:v>74.900000000000006</c:v>
                </c:pt>
                <c:pt idx="2">
                  <c:v>74.2</c:v>
                </c:pt>
                <c:pt idx="3">
                  <c:v>72.8</c:v>
                </c:pt>
                <c:pt idx="4">
                  <c:v>71.2</c:v>
                </c:pt>
                <c:pt idx="5">
                  <c:v>69.599999999999994</c:v>
                </c:pt>
                <c:pt idx="6">
                  <c:v>67.900000000000006</c:v>
                </c:pt>
                <c:pt idx="7">
                  <c:v>66.2</c:v>
                </c:pt>
                <c:pt idx="8">
                  <c:v>64.400000000000006</c:v>
                </c:pt>
                <c:pt idx="9">
                  <c:v>62.6</c:v>
                </c:pt>
                <c:pt idx="10">
                  <c:v>60.8</c:v>
                </c:pt>
                <c:pt idx="11">
                  <c:v>58.9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0E-4AFC-88AA-F43DD400E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020319"/>
        <c:axId val="377021567"/>
      </c:scatterChart>
      <c:valAx>
        <c:axId val="3770203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Lämpötila °C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77021567"/>
        <c:crosses val="autoZero"/>
        <c:crossBetween val="midCat"/>
      </c:valAx>
      <c:valAx>
        <c:axId val="377021567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Pintajännitys</a:t>
                </a:r>
                <a:r>
                  <a:rPr lang="fi-FI" baseline="0"/>
                  <a:t> mN/m</a:t>
                </a:r>
                <a:endParaRPr lang="fi-F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77020319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'Lineaarisovitus 2'!$L$6:$L$17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</c:numCache>
            </c:numRef>
          </c:xVal>
          <c:yVal>
            <c:numRef>
              <c:f>'Lineaarisovitus 2'!$M$6:$M$17</c:f>
              <c:numCache>
                <c:formatCode>0.00</c:formatCode>
                <c:ptCount val="12"/>
                <c:pt idx="0">
                  <c:v>79.153199999999984</c:v>
                </c:pt>
                <c:pt idx="1">
                  <c:v>68.233900000000006</c:v>
                </c:pt>
                <c:pt idx="2">
                  <c:v>76.871200000000002</c:v>
                </c:pt>
                <c:pt idx="3">
                  <c:v>66.175200000000004</c:v>
                </c:pt>
                <c:pt idx="4">
                  <c:v>77.536799999999999</c:v>
                </c:pt>
                <c:pt idx="5">
                  <c:v>67.581599999999995</c:v>
                </c:pt>
                <c:pt idx="6">
                  <c:v>68.307400000000001</c:v>
                </c:pt>
                <c:pt idx="7">
                  <c:v>72.091800000000006</c:v>
                </c:pt>
                <c:pt idx="8">
                  <c:v>59.827600000000011</c:v>
                </c:pt>
                <c:pt idx="9">
                  <c:v>57.905000000000001</c:v>
                </c:pt>
                <c:pt idx="10">
                  <c:v>57.030399999999993</c:v>
                </c:pt>
                <c:pt idx="11">
                  <c:v>55.365999999999993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BE-4883-8FB5-D8E477A15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6141327"/>
        <c:axId val="1116137583"/>
      </c:scatterChart>
      <c:valAx>
        <c:axId val="1116141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Lämpötila °C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116137583"/>
        <c:crosses val="autoZero"/>
        <c:crossBetween val="midCat"/>
      </c:valAx>
      <c:valAx>
        <c:axId val="1116137583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Pintajännitys mN/m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1161413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'Lineaarisovitus 2'!$A$28:$A$39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</c:numCache>
            </c:numRef>
          </c:xVal>
          <c:yVal>
            <c:numRef>
              <c:f>'Lineaarisovitus 2'!$B$28:$B$39</c:f>
              <c:numCache>
                <c:formatCode>0.00</c:formatCode>
                <c:ptCount val="12"/>
                <c:pt idx="0">
                  <c:v>68.266800000000003</c:v>
                </c:pt>
                <c:pt idx="1">
                  <c:v>63.365400000000001</c:v>
                </c:pt>
                <c:pt idx="2">
                  <c:v>60.918199999999999</c:v>
                </c:pt>
                <c:pt idx="3">
                  <c:v>59.623199999999997</c:v>
                </c:pt>
                <c:pt idx="4">
                  <c:v>68.707999999999998</c:v>
                </c:pt>
                <c:pt idx="5">
                  <c:v>63.475199999999994</c:v>
                </c:pt>
                <c:pt idx="6">
                  <c:v>60.634700000000009</c:v>
                </c:pt>
                <c:pt idx="7">
                  <c:v>69.245200000000011</c:v>
                </c:pt>
                <c:pt idx="8">
                  <c:v>76.185200000000009</c:v>
                </c:pt>
                <c:pt idx="9">
                  <c:v>56.214800000000004</c:v>
                </c:pt>
                <c:pt idx="10">
                  <c:v>55.024000000000001</c:v>
                </c:pt>
                <c:pt idx="11">
                  <c:v>51.4786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43-4265-B548-C79A0A13E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8745087"/>
        <c:axId val="1128754239"/>
      </c:scatterChart>
      <c:valAx>
        <c:axId val="11287450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Lämpötila °C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128754239"/>
        <c:crosses val="autoZero"/>
        <c:crossBetween val="midCat"/>
      </c:valAx>
      <c:valAx>
        <c:axId val="1128754239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Pintajännitys mN/m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1287450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'Lineaarisovitus 2'!$S$29:$S$40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</c:numCache>
            </c:numRef>
          </c:xVal>
          <c:yVal>
            <c:numRef>
              <c:f>'Lineaarisovitus 2'!$T$29:$T$40</c:f>
              <c:numCache>
                <c:formatCode>0.00</c:formatCode>
                <c:ptCount val="12"/>
                <c:pt idx="0">
                  <c:v>75</c:v>
                </c:pt>
                <c:pt idx="1">
                  <c:v>73.072500000000005</c:v>
                </c:pt>
                <c:pt idx="2">
                  <c:v>71.290000000000006</c:v>
                </c:pt>
                <c:pt idx="3">
                  <c:v>68.16</c:v>
                </c:pt>
                <c:pt idx="4">
                  <c:v>65.61</c:v>
                </c:pt>
                <c:pt idx="5">
                  <c:v>63.64</c:v>
                </c:pt>
                <c:pt idx="6">
                  <c:v>62.25</c:v>
                </c:pt>
                <c:pt idx="7">
                  <c:v>61.44</c:v>
                </c:pt>
                <c:pt idx="8">
                  <c:v>61.21</c:v>
                </c:pt>
                <c:pt idx="9">
                  <c:v>61.56</c:v>
                </c:pt>
                <c:pt idx="10">
                  <c:v>62.49</c:v>
                </c:pt>
                <c:pt idx="11">
                  <c:v>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48-4D46-B2CC-685ADE1A8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8744255"/>
        <c:axId val="1128752575"/>
      </c:scatterChart>
      <c:valAx>
        <c:axId val="11287442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Lämpötila °C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128752575"/>
        <c:crosses val="autoZero"/>
        <c:crossBetween val="midCat"/>
      </c:valAx>
      <c:valAx>
        <c:axId val="1128752575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Pintajännitys mN/m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1287442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2</xdr:row>
      <xdr:rowOff>114300</xdr:rowOff>
    </xdr:from>
    <xdr:to>
      <xdr:col>9</xdr:col>
      <xdr:colOff>323850</xdr:colOff>
      <xdr:row>17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238125</xdr:colOff>
      <xdr:row>3</xdr:row>
      <xdr:rowOff>95250</xdr:rowOff>
    </xdr:from>
    <xdr:to>
      <xdr:col>23</xdr:col>
      <xdr:colOff>542925</xdr:colOff>
      <xdr:row>17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304800</xdr:colOff>
      <xdr:row>27</xdr:row>
      <xdr:rowOff>0</xdr:rowOff>
    </xdr:from>
    <xdr:to>
      <xdr:col>12</xdr:col>
      <xdr:colOff>0</xdr:colOff>
      <xdr:row>41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142875</xdr:colOff>
      <xdr:row>22</xdr:row>
      <xdr:rowOff>0</xdr:rowOff>
    </xdr:from>
    <xdr:to>
      <xdr:col>28</xdr:col>
      <xdr:colOff>447675</xdr:colOff>
      <xdr:row>36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2</xdr:row>
      <xdr:rowOff>114300</xdr:rowOff>
    </xdr:from>
    <xdr:to>
      <xdr:col>9</xdr:col>
      <xdr:colOff>323850</xdr:colOff>
      <xdr:row>17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238125</xdr:colOff>
      <xdr:row>3</xdr:row>
      <xdr:rowOff>95250</xdr:rowOff>
    </xdr:from>
    <xdr:to>
      <xdr:col>23</xdr:col>
      <xdr:colOff>542925</xdr:colOff>
      <xdr:row>17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355600</xdr:colOff>
      <xdr:row>40</xdr:row>
      <xdr:rowOff>63500</xdr:rowOff>
    </xdr:from>
    <xdr:to>
      <xdr:col>9</xdr:col>
      <xdr:colOff>431800</xdr:colOff>
      <xdr:row>54</xdr:row>
      <xdr:rowOff>139700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219075</xdr:colOff>
      <xdr:row>40</xdr:row>
      <xdr:rowOff>180975</xdr:rowOff>
    </xdr:from>
    <xdr:to>
      <xdr:col>27</xdr:col>
      <xdr:colOff>523875</xdr:colOff>
      <xdr:row>55</xdr:row>
      <xdr:rowOff>66675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H9" sqref="H9"/>
    </sheetView>
  </sheetViews>
  <sheetFormatPr defaultRowHeight="14.5" x14ac:dyDescent="0.35"/>
  <cols>
    <col min="1" max="1" width="13.453125" customWidth="1"/>
    <col min="3" max="3" width="12" bestFit="1" customWidth="1"/>
  </cols>
  <sheetData>
    <row r="1" spans="1:12" x14ac:dyDescent="0.35">
      <c r="A1" s="7" t="s">
        <v>45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35">
      <c r="A2" s="7" t="s">
        <v>46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</row>
    <row r="4" spans="1:12" x14ac:dyDescent="0.35">
      <c r="B4" t="s">
        <v>2</v>
      </c>
      <c r="C4" t="s">
        <v>0</v>
      </c>
    </row>
    <row r="5" spans="1:12" x14ac:dyDescent="0.35">
      <c r="C5" t="s">
        <v>1</v>
      </c>
    </row>
    <row r="6" spans="1:12" x14ac:dyDescent="0.35">
      <c r="B6">
        <v>1</v>
      </c>
      <c r="C6" s="2">
        <v>1243.3683203419903</v>
      </c>
    </row>
    <row r="7" spans="1:12" x14ac:dyDescent="0.35">
      <c r="B7">
        <v>2</v>
      </c>
      <c r="C7" s="2">
        <v>1326.3527625100307</v>
      </c>
    </row>
    <row r="8" spans="1:12" x14ac:dyDescent="0.35">
      <c r="B8">
        <v>3</v>
      </c>
      <c r="C8" s="2">
        <v>1121.4071991087949</v>
      </c>
    </row>
    <row r="9" spans="1:12" x14ac:dyDescent="0.35">
      <c r="B9">
        <v>4</v>
      </c>
      <c r="C9" s="2">
        <v>1601.5529105326691</v>
      </c>
    </row>
    <row r="10" spans="1:12" x14ac:dyDescent="0.35">
      <c r="B10">
        <v>5</v>
      </c>
      <c r="C10" s="2">
        <v>1757.3419812488196</v>
      </c>
    </row>
    <row r="11" spans="1:12" x14ac:dyDescent="0.35">
      <c r="B11">
        <v>6</v>
      </c>
      <c r="C11" s="2">
        <v>1205.2484969910638</v>
      </c>
    </row>
    <row r="12" spans="1:12" x14ac:dyDescent="0.35">
      <c r="B12">
        <v>7</v>
      </c>
      <c r="C12" s="2">
        <v>1435.9994711164907</v>
      </c>
    </row>
    <row r="13" spans="1:12" x14ac:dyDescent="0.35">
      <c r="B13">
        <v>8</v>
      </c>
      <c r="C13" s="2">
        <v>1799.7776030895691</v>
      </c>
    </row>
    <row r="14" spans="1:12" x14ac:dyDescent="0.35">
      <c r="B14">
        <v>9</v>
      </c>
      <c r="C14" s="2">
        <v>1507.4287628847896</v>
      </c>
    </row>
    <row r="15" spans="1:12" x14ac:dyDescent="0.35">
      <c r="B15">
        <v>10</v>
      </c>
      <c r="C15" s="2">
        <v>1499.4599101505132</v>
      </c>
    </row>
    <row r="16" spans="1:12" x14ac:dyDescent="0.35">
      <c r="B16">
        <v>11</v>
      </c>
      <c r="C16" s="2">
        <v>1503.1398025561202</v>
      </c>
    </row>
    <row r="17" spans="1:10" x14ac:dyDescent="0.35">
      <c r="B17">
        <v>12</v>
      </c>
      <c r="C17" s="2">
        <v>1569.8009500351229</v>
      </c>
    </row>
    <row r="18" spans="1:10" x14ac:dyDescent="0.35">
      <c r="B18">
        <v>13</v>
      </c>
      <c r="C18" s="2">
        <v>1976.6194227107624</v>
      </c>
    </row>
    <row r="19" spans="1:10" x14ac:dyDescent="0.35">
      <c r="B19">
        <v>14</v>
      </c>
      <c r="C19" s="2">
        <v>1928.5215940605517</v>
      </c>
    </row>
    <row r="20" spans="1:10" x14ac:dyDescent="0.35">
      <c r="B20">
        <v>15</v>
      </c>
      <c r="C20" s="2">
        <v>1829.0400579984416</v>
      </c>
    </row>
    <row r="21" spans="1:10" x14ac:dyDescent="0.35">
      <c r="B21">
        <v>16</v>
      </c>
      <c r="C21" s="2">
        <v>1297.0916293267426</v>
      </c>
    </row>
    <row r="22" spans="1:10" x14ac:dyDescent="0.35">
      <c r="B22">
        <v>17</v>
      </c>
      <c r="C22" s="2">
        <v>952.12033658818268</v>
      </c>
    </row>
    <row r="23" spans="1:10" x14ac:dyDescent="0.35">
      <c r="B23">
        <v>18</v>
      </c>
      <c r="C23" s="2">
        <v>1427.731054063682</v>
      </c>
    </row>
    <row r="24" spans="1:10" x14ac:dyDescent="0.35">
      <c r="B24">
        <v>19</v>
      </c>
      <c r="C24" s="2">
        <v>1457.7273140150849</v>
      </c>
    </row>
    <row r="25" spans="1:10" x14ac:dyDescent="0.35">
      <c r="B25">
        <v>20</v>
      </c>
      <c r="C25" s="2">
        <v>980.24593091688575</v>
      </c>
    </row>
    <row r="27" spans="1:10" x14ac:dyDescent="0.35">
      <c r="A27" t="s">
        <v>3</v>
      </c>
      <c r="B27">
        <f>COUNT(B6:B25)</f>
        <v>20</v>
      </c>
      <c r="C27" s="1"/>
    </row>
    <row r="28" spans="1:10" x14ac:dyDescent="0.35">
      <c r="A28" t="s">
        <v>4</v>
      </c>
      <c r="B28" s="2">
        <f>AVERAGE(C6:C25)</f>
        <v>1470.9987755123152</v>
      </c>
      <c r="C28" t="s">
        <v>1</v>
      </c>
      <c r="D28" t="s">
        <v>40</v>
      </c>
    </row>
    <row r="29" spans="1:10" x14ac:dyDescent="0.35">
      <c r="A29" t="s">
        <v>5</v>
      </c>
      <c r="B29" s="2">
        <f>_xlfn.STDEV.S(C6:C25)</f>
        <v>292.21504266245455</v>
      </c>
      <c r="C29" t="s">
        <v>1</v>
      </c>
      <c r="D29" t="s">
        <v>41</v>
      </c>
    </row>
    <row r="30" spans="1:10" x14ac:dyDescent="0.35">
      <c r="A30" t="s">
        <v>6</v>
      </c>
      <c r="B30" s="2">
        <f>B29/SQRT(B27)</f>
        <v>65.341269944124946</v>
      </c>
      <c r="C30" t="s">
        <v>1</v>
      </c>
      <c r="D30" t="s">
        <v>42</v>
      </c>
    </row>
    <row r="31" spans="1:10" x14ac:dyDescent="0.35">
      <c r="I31" t="s">
        <v>9</v>
      </c>
    </row>
    <row r="32" spans="1:10" x14ac:dyDescent="0.35">
      <c r="A32" t="s">
        <v>10</v>
      </c>
      <c r="I32" t="s">
        <v>7</v>
      </c>
      <c r="J32" t="s">
        <v>8</v>
      </c>
    </row>
    <row r="33" spans="1:11" x14ac:dyDescent="0.35">
      <c r="A33" t="s">
        <v>11</v>
      </c>
      <c r="B33">
        <v>2.093</v>
      </c>
      <c r="I33">
        <v>1450</v>
      </c>
      <c r="J33">
        <v>343</v>
      </c>
      <c r="K33">
        <f ca="1">NORMINV((RAND()),1450,343)</f>
        <v>1712.9456714777348</v>
      </c>
    </row>
    <row r="34" spans="1:11" x14ac:dyDescent="0.35">
      <c r="A34" t="s">
        <v>12</v>
      </c>
      <c r="B34" s="2">
        <f>B33*B30</f>
        <v>136.7592779930535</v>
      </c>
    </row>
    <row r="35" spans="1:11" x14ac:dyDescent="0.35">
      <c r="A35" t="s">
        <v>13</v>
      </c>
      <c r="B35" s="2">
        <f>B28-B34</f>
        <v>1334.2394975192617</v>
      </c>
      <c r="E35">
        <f>1471+292</f>
        <v>1763</v>
      </c>
    </row>
    <row r="36" spans="1:11" x14ac:dyDescent="0.35">
      <c r="A36" t="s">
        <v>14</v>
      </c>
      <c r="B36" s="2">
        <f>B28+B34</f>
        <v>1607.7580535053687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5"/>
  <sheetViews>
    <sheetView workbookViewId="0">
      <selection activeCell="K17" sqref="K17"/>
    </sheetView>
  </sheetViews>
  <sheetFormatPr defaultRowHeight="14.5" x14ac:dyDescent="0.35"/>
  <cols>
    <col min="1" max="1" width="13.453125" customWidth="1"/>
    <col min="3" max="3" width="12" bestFit="1" customWidth="1"/>
  </cols>
  <sheetData>
    <row r="2" spans="1:18" x14ac:dyDescent="0.35">
      <c r="A2" t="s">
        <v>26</v>
      </c>
      <c r="L2" t="s">
        <v>27</v>
      </c>
    </row>
    <row r="3" spans="1:18" x14ac:dyDescent="0.35">
      <c r="A3" t="s">
        <v>22</v>
      </c>
      <c r="B3" t="s">
        <v>23</v>
      </c>
      <c r="L3" t="s">
        <v>22</v>
      </c>
      <c r="M3" t="s">
        <v>30</v>
      </c>
    </row>
    <row r="4" spans="1:18" x14ac:dyDescent="0.35">
      <c r="A4" s="4" t="s">
        <v>24</v>
      </c>
      <c r="B4" t="s">
        <v>25</v>
      </c>
      <c r="L4" s="4" t="s">
        <v>24</v>
      </c>
      <c r="M4" t="s">
        <v>25</v>
      </c>
    </row>
    <row r="5" spans="1:18" x14ac:dyDescent="0.35">
      <c r="A5" t="s">
        <v>15</v>
      </c>
      <c r="B5" t="s">
        <v>16</v>
      </c>
      <c r="L5" t="s">
        <v>15</v>
      </c>
      <c r="M5" t="s">
        <v>16</v>
      </c>
      <c r="N5" t="s">
        <v>28</v>
      </c>
      <c r="O5" t="s">
        <v>31</v>
      </c>
    </row>
    <row r="6" spans="1:18" x14ac:dyDescent="0.35">
      <c r="A6">
        <v>0</v>
      </c>
      <c r="B6" s="1">
        <v>75.599999999999994</v>
      </c>
      <c r="L6">
        <v>0</v>
      </c>
      <c r="M6" s="1">
        <f>N6*O6</f>
        <v>79.153199999999984</v>
      </c>
      <c r="N6">
        <v>1.0469999999999999</v>
      </c>
      <c r="O6" s="1">
        <v>75.599999999999994</v>
      </c>
      <c r="Q6" s="1"/>
    </row>
    <row r="7" spans="1:18" x14ac:dyDescent="0.35">
      <c r="A7">
        <v>5</v>
      </c>
      <c r="B7" s="1">
        <v>74.900000000000006</v>
      </c>
      <c r="C7" s="2"/>
      <c r="L7">
        <v>5</v>
      </c>
      <c r="M7" s="1">
        <f t="shared" ref="M7:M17" si="0">N7*O7</f>
        <v>68.233900000000006</v>
      </c>
      <c r="N7">
        <v>0.91100000000000003</v>
      </c>
      <c r="O7" s="1">
        <v>74.900000000000006</v>
      </c>
      <c r="Q7" s="1"/>
      <c r="R7" s="2"/>
    </row>
    <row r="8" spans="1:18" x14ac:dyDescent="0.35">
      <c r="A8">
        <v>10</v>
      </c>
      <c r="B8" s="1">
        <v>74.2</v>
      </c>
      <c r="C8" s="2"/>
      <c r="L8">
        <v>10</v>
      </c>
      <c r="M8" s="1">
        <f t="shared" si="0"/>
        <v>76.871200000000002</v>
      </c>
      <c r="N8">
        <v>1.036</v>
      </c>
      <c r="O8" s="1">
        <v>74.2</v>
      </c>
      <c r="Q8" s="1"/>
      <c r="R8" s="2"/>
    </row>
    <row r="9" spans="1:18" x14ac:dyDescent="0.35">
      <c r="A9">
        <v>20</v>
      </c>
      <c r="B9" s="1">
        <v>72.8</v>
      </c>
      <c r="C9" s="2"/>
      <c r="L9">
        <v>20</v>
      </c>
      <c r="M9" s="1">
        <f t="shared" si="0"/>
        <v>66.175200000000004</v>
      </c>
      <c r="N9">
        <v>0.90900000000000003</v>
      </c>
      <c r="O9" s="1">
        <v>72.8</v>
      </c>
      <c r="Q9" s="1"/>
      <c r="R9" s="2"/>
    </row>
    <row r="10" spans="1:18" x14ac:dyDescent="0.35">
      <c r="A10">
        <v>30</v>
      </c>
      <c r="B10" s="1">
        <v>71.2</v>
      </c>
      <c r="C10" s="2"/>
      <c r="L10">
        <v>30</v>
      </c>
      <c r="M10" s="1">
        <f t="shared" si="0"/>
        <v>77.536799999999999</v>
      </c>
      <c r="N10">
        <v>1.089</v>
      </c>
      <c r="O10" s="1">
        <v>71.2</v>
      </c>
      <c r="Q10" s="1"/>
      <c r="R10" s="2"/>
    </row>
    <row r="11" spans="1:18" x14ac:dyDescent="0.35">
      <c r="A11">
        <v>40</v>
      </c>
      <c r="B11" s="1">
        <v>69.599999999999994</v>
      </c>
      <c r="C11" s="2"/>
      <c r="L11">
        <v>40</v>
      </c>
      <c r="M11" s="1">
        <f t="shared" si="0"/>
        <v>67.581599999999995</v>
      </c>
      <c r="N11">
        <v>0.97099999999999997</v>
      </c>
      <c r="O11" s="1">
        <v>69.599999999999994</v>
      </c>
      <c r="Q11" s="1"/>
      <c r="R11" s="2"/>
    </row>
    <row r="12" spans="1:18" x14ac:dyDescent="0.35">
      <c r="A12">
        <v>50</v>
      </c>
      <c r="B12" s="1">
        <v>67.900000000000006</v>
      </c>
      <c r="C12" s="2"/>
      <c r="L12">
        <v>50</v>
      </c>
      <c r="M12" s="1">
        <f t="shared" si="0"/>
        <v>68.307400000000001</v>
      </c>
      <c r="N12">
        <v>1.006</v>
      </c>
      <c r="O12" s="1">
        <v>67.900000000000006</v>
      </c>
      <c r="Q12" s="1"/>
      <c r="R12" s="2"/>
    </row>
    <row r="13" spans="1:18" x14ac:dyDescent="0.35">
      <c r="A13">
        <v>60</v>
      </c>
      <c r="B13" s="1">
        <v>66.2</v>
      </c>
      <c r="C13" s="2"/>
      <c r="L13">
        <v>60</v>
      </c>
      <c r="M13" s="1">
        <f t="shared" si="0"/>
        <v>72.091800000000006</v>
      </c>
      <c r="N13">
        <v>1.089</v>
      </c>
      <c r="O13" s="1">
        <v>66.2</v>
      </c>
      <c r="Q13" s="1"/>
      <c r="R13" s="2"/>
    </row>
    <row r="14" spans="1:18" x14ac:dyDescent="0.35">
      <c r="A14">
        <v>70</v>
      </c>
      <c r="B14" s="1">
        <v>64.400000000000006</v>
      </c>
      <c r="C14" s="2"/>
      <c r="L14">
        <v>70</v>
      </c>
      <c r="M14" s="1">
        <f t="shared" si="0"/>
        <v>59.827600000000011</v>
      </c>
      <c r="N14">
        <v>0.92900000000000005</v>
      </c>
      <c r="O14" s="1">
        <v>64.400000000000006</v>
      </c>
      <c r="Q14" s="1"/>
      <c r="R14" s="2"/>
    </row>
    <row r="15" spans="1:18" x14ac:dyDescent="0.35">
      <c r="A15">
        <v>80</v>
      </c>
      <c r="B15" s="1">
        <v>62.6</v>
      </c>
      <c r="C15" s="2"/>
      <c r="L15">
        <v>80</v>
      </c>
      <c r="M15" s="1">
        <f t="shared" si="0"/>
        <v>57.905000000000001</v>
      </c>
      <c r="N15">
        <v>0.92500000000000004</v>
      </c>
      <c r="O15" s="1">
        <v>62.6</v>
      </c>
      <c r="Q15" s="1"/>
      <c r="R15" s="2"/>
    </row>
    <row r="16" spans="1:18" x14ac:dyDescent="0.35">
      <c r="A16">
        <v>90</v>
      </c>
      <c r="B16" s="1">
        <v>60.8</v>
      </c>
      <c r="C16" s="2"/>
      <c r="L16">
        <v>90</v>
      </c>
      <c r="M16" s="1">
        <f t="shared" si="0"/>
        <v>57.030399999999993</v>
      </c>
      <c r="N16">
        <v>0.93799999999999994</v>
      </c>
      <c r="O16" s="1">
        <v>60.8</v>
      </c>
      <c r="Q16" s="1"/>
      <c r="R16" s="2"/>
    </row>
    <row r="17" spans="1:23" x14ac:dyDescent="0.35">
      <c r="A17">
        <v>100</v>
      </c>
      <c r="B17" s="1">
        <v>58.9</v>
      </c>
      <c r="C17" s="2"/>
      <c r="L17">
        <v>100</v>
      </c>
      <c r="M17" s="1">
        <f t="shared" si="0"/>
        <v>55.365999999999993</v>
      </c>
      <c r="N17">
        <v>0.94</v>
      </c>
      <c r="O17" s="1">
        <v>58.9</v>
      </c>
      <c r="Q17" s="1"/>
      <c r="R17" s="2"/>
    </row>
    <row r="18" spans="1:23" x14ac:dyDescent="0.35">
      <c r="B18" s="1"/>
      <c r="C18" s="2"/>
      <c r="Q18" s="1"/>
      <c r="R18" s="2"/>
    </row>
    <row r="19" spans="1:23" x14ac:dyDescent="0.35">
      <c r="A19" s="1" t="s">
        <v>17</v>
      </c>
      <c r="B19" s="1">
        <f>SLOPE(B6:B17,A6:A17)</f>
        <v>-0.16691298006806027</v>
      </c>
      <c r="C19" s="1" t="s">
        <v>21</v>
      </c>
      <c r="L19" s="1" t="s">
        <v>17</v>
      </c>
      <c r="M19" s="1">
        <f>SLOPE(M6:M17,L6:L17)</f>
        <v>-0.20129548857559551</v>
      </c>
      <c r="Q19" s="1"/>
      <c r="R19" s="2"/>
    </row>
    <row r="20" spans="1:23" x14ac:dyDescent="0.35">
      <c r="A20" s="1" t="s">
        <v>18</v>
      </c>
      <c r="B20" s="1">
        <f>INTERCEPT(B6:B17,A6:A17)</f>
        <v>75.978058661481114</v>
      </c>
      <c r="C20" s="1" t="s">
        <v>20</v>
      </c>
      <c r="L20" s="1" t="s">
        <v>18</v>
      </c>
      <c r="M20" s="1">
        <f>INTERCEPT(M6:M17,L6:L17)</f>
        <v>76.483258013287951</v>
      </c>
      <c r="Q20" s="1"/>
      <c r="R20" s="2"/>
    </row>
    <row r="21" spans="1:23" x14ac:dyDescent="0.35">
      <c r="A21" s="1" t="s">
        <v>19</v>
      </c>
      <c r="B21" s="5">
        <f>CORREL(B6:B17,A6:A17)</f>
        <v>-0.9990315242610458</v>
      </c>
      <c r="C21" s="1"/>
      <c r="L21" s="1" t="s">
        <v>19</v>
      </c>
      <c r="M21" s="3">
        <f>CORREL(M6:M17,L6:L17)</f>
        <v>-0.83071179888352464</v>
      </c>
      <c r="Q21" s="1"/>
      <c r="R21" s="2"/>
    </row>
    <row r="22" spans="1:23" x14ac:dyDescent="0.35">
      <c r="A22" s="1" t="s">
        <v>38</v>
      </c>
      <c r="B22" s="5">
        <f>RSQ(B6:B17,A6:A17)</f>
        <v>0.99806398646734895</v>
      </c>
      <c r="C22" s="2" t="s">
        <v>39</v>
      </c>
      <c r="L22" s="1" t="s">
        <v>38</v>
      </c>
      <c r="M22" s="5">
        <f>RSQ(M6:M17,L6:L17)</f>
        <v>0.69008209280430155</v>
      </c>
      <c r="Q22" s="1"/>
      <c r="R22" s="2"/>
      <c r="V22" s="1"/>
    </row>
    <row r="23" spans="1:23" x14ac:dyDescent="0.35">
      <c r="B23" s="1"/>
      <c r="C23" s="2"/>
      <c r="Q23" s="1"/>
      <c r="R23" s="2"/>
      <c r="V23" s="1"/>
    </row>
    <row r="24" spans="1:23" x14ac:dyDescent="0.35">
      <c r="A24" t="s">
        <v>33</v>
      </c>
      <c r="J24" t="s">
        <v>29</v>
      </c>
      <c r="O24" t="s">
        <v>32</v>
      </c>
      <c r="Q24" s="1"/>
      <c r="R24" s="2"/>
      <c r="S24" t="s">
        <v>34</v>
      </c>
      <c r="V24" s="3"/>
    </row>
    <row r="25" spans="1:23" x14ac:dyDescent="0.35">
      <c r="A25" t="s">
        <v>22</v>
      </c>
      <c r="B25" t="s">
        <v>30</v>
      </c>
      <c r="J25" s="1">
        <f ca="1">1+RANDBETWEEN(-100,100)/1000</f>
        <v>1.0589999999999999</v>
      </c>
      <c r="K25" s="1"/>
      <c r="L25" s="1"/>
      <c r="M25" s="1"/>
      <c r="N25" s="1"/>
      <c r="O25" s="1">
        <f ca="1">1+RANDBETWEEN(-250,250)/1000</f>
        <v>0.878</v>
      </c>
      <c r="P25" s="1"/>
      <c r="Q25" s="1"/>
      <c r="R25" s="1"/>
      <c r="S25" s="1"/>
      <c r="T25" s="1"/>
      <c r="U25" s="1"/>
      <c r="V25" s="1"/>
    </row>
    <row r="26" spans="1:23" x14ac:dyDescent="0.35">
      <c r="A26" s="4" t="s">
        <v>24</v>
      </c>
      <c r="B26" t="s">
        <v>25</v>
      </c>
      <c r="J26" s="1">
        <f t="shared" ref="J26:J36" ca="1" si="1">1+RANDBETWEEN(-100,100)/1000</f>
        <v>0.90300000000000002</v>
      </c>
      <c r="K26" s="1"/>
      <c r="L26" s="1"/>
      <c r="M26" s="1"/>
      <c r="N26" s="1"/>
      <c r="O26" s="1">
        <f t="shared" ref="O26:O36" ca="1" si="2">1+RANDBETWEEN(-200,200)/1000</f>
        <v>1.1659999999999999</v>
      </c>
      <c r="P26" s="1"/>
      <c r="Q26" s="1"/>
      <c r="R26" s="1"/>
      <c r="S26" t="s">
        <v>22</v>
      </c>
      <c r="T26" t="s">
        <v>30</v>
      </c>
      <c r="U26" s="1"/>
      <c r="V26" s="1"/>
    </row>
    <row r="27" spans="1:23" x14ac:dyDescent="0.35">
      <c r="A27" t="s">
        <v>15</v>
      </c>
      <c r="B27" t="s">
        <v>16</v>
      </c>
      <c r="C27" t="s">
        <v>28</v>
      </c>
      <c r="D27" t="s">
        <v>31</v>
      </c>
      <c r="J27" s="1">
        <f t="shared" ca="1" si="1"/>
        <v>1.028</v>
      </c>
      <c r="K27" s="1"/>
      <c r="L27" s="1"/>
      <c r="M27" s="1"/>
      <c r="N27" s="1"/>
      <c r="O27" s="1">
        <f t="shared" ca="1" si="2"/>
        <v>0.90900000000000003</v>
      </c>
      <c r="P27" s="1"/>
      <c r="Q27" s="1"/>
      <c r="R27" s="1"/>
      <c r="S27" s="4" t="s">
        <v>24</v>
      </c>
      <c r="T27" t="s">
        <v>25</v>
      </c>
      <c r="U27" s="1"/>
      <c r="V27" s="1"/>
    </row>
    <row r="28" spans="1:23" x14ac:dyDescent="0.35">
      <c r="A28">
        <v>0</v>
      </c>
      <c r="B28" s="1">
        <f>C28*D28</f>
        <v>68.266800000000003</v>
      </c>
      <c r="C28">
        <v>0.90300000000000002</v>
      </c>
      <c r="D28" s="1">
        <v>75.599999999999994</v>
      </c>
      <c r="J28" s="1">
        <f t="shared" ca="1" si="1"/>
        <v>1.085</v>
      </c>
      <c r="K28" s="1"/>
      <c r="L28" s="1"/>
      <c r="M28" s="1"/>
      <c r="N28" s="1"/>
      <c r="O28" s="1">
        <f t="shared" ca="1" si="2"/>
        <v>0.90300000000000002</v>
      </c>
      <c r="P28" s="1"/>
      <c r="Q28" s="1"/>
      <c r="R28" s="1"/>
      <c r="S28" t="s">
        <v>15</v>
      </c>
      <c r="T28" t="s">
        <v>16</v>
      </c>
      <c r="U28" s="1" t="s">
        <v>35</v>
      </c>
      <c r="V28" s="1" t="s">
        <v>36</v>
      </c>
      <c r="W28" s="1" t="s">
        <v>37</v>
      </c>
    </row>
    <row r="29" spans="1:23" x14ac:dyDescent="0.35">
      <c r="A29">
        <v>5</v>
      </c>
      <c r="B29" s="1">
        <f t="shared" ref="B29:B39" si="3">C29*D29</f>
        <v>63.365400000000001</v>
      </c>
      <c r="C29">
        <v>0.84599999999999997</v>
      </c>
      <c r="D29" s="1">
        <v>74.900000000000006</v>
      </c>
      <c r="E29" s="1"/>
      <c r="F29" s="1"/>
      <c r="J29" s="1">
        <f t="shared" ca="1" si="1"/>
        <v>1.032</v>
      </c>
      <c r="K29" s="1"/>
      <c r="L29" s="1"/>
      <c r="M29" s="1"/>
      <c r="N29" s="1"/>
      <c r="O29" s="1">
        <f t="shared" ca="1" si="2"/>
        <v>1.1879999999999999</v>
      </c>
      <c r="P29" s="1"/>
      <c r="Q29" s="1"/>
      <c r="R29" s="1"/>
      <c r="S29">
        <v>0</v>
      </c>
      <c r="T29" s="1">
        <f>U29*S29*S29+V29*S29+W29</f>
        <v>75</v>
      </c>
      <c r="U29" s="1">
        <v>4.0000000000000001E-3</v>
      </c>
      <c r="V29" s="1">
        <v>-0.45</v>
      </c>
      <c r="W29" s="1">
        <v>75</v>
      </c>
    </row>
    <row r="30" spans="1:23" x14ac:dyDescent="0.35">
      <c r="A30">
        <v>10</v>
      </c>
      <c r="B30" s="1">
        <f t="shared" si="3"/>
        <v>60.918199999999999</v>
      </c>
      <c r="C30">
        <v>0.82099999999999995</v>
      </c>
      <c r="D30" s="1">
        <v>74.2</v>
      </c>
      <c r="E30" s="1"/>
      <c r="F30" s="1"/>
      <c r="J30" s="1">
        <f t="shared" ca="1" si="1"/>
        <v>1.0189999999999999</v>
      </c>
      <c r="K30" s="1"/>
      <c r="L30" s="1"/>
      <c r="M30" s="1"/>
      <c r="N30" s="1"/>
      <c r="O30" s="1">
        <f t="shared" ca="1" si="2"/>
        <v>1.1779999999999999</v>
      </c>
      <c r="P30" s="1"/>
      <c r="Q30" s="1"/>
      <c r="R30" s="1"/>
      <c r="S30">
        <v>5</v>
      </c>
      <c r="T30" s="1">
        <f t="shared" ref="T30:T40" si="4">U30*S30*S30+V30*S30+W30</f>
        <v>72.849999999999994</v>
      </c>
      <c r="U30" s="1">
        <v>4.0000000000000001E-3</v>
      </c>
      <c r="V30" s="1">
        <v>-0.45</v>
      </c>
      <c r="W30" s="1">
        <v>75</v>
      </c>
    </row>
    <row r="31" spans="1:23" x14ac:dyDescent="0.35">
      <c r="A31">
        <v>20</v>
      </c>
      <c r="B31" s="1">
        <f t="shared" si="3"/>
        <v>59.623199999999997</v>
      </c>
      <c r="C31">
        <v>0.81899999999999995</v>
      </c>
      <c r="D31" s="1">
        <v>72.8</v>
      </c>
      <c r="E31" s="1"/>
      <c r="F31" s="1"/>
      <c r="J31" s="1">
        <f t="shared" ca="1" si="1"/>
        <v>0.92300000000000004</v>
      </c>
      <c r="K31" s="1"/>
      <c r="L31" s="1"/>
      <c r="M31" s="1"/>
      <c r="N31" s="1"/>
      <c r="O31" s="1">
        <f t="shared" ca="1" si="2"/>
        <v>0.98399999999999999</v>
      </c>
      <c r="P31" s="1"/>
      <c r="Q31" s="1"/>
      <c r="R31" s="1"/>
      <c r="S31">
        <v>10</v>
      </c>
      <c r="T31" s="1">
        <f t="shared" si="4"/>
        <v>70.900000000000006</v>
      </c>
      <c r="U31" s="1">
        <v>4.0000000000000001E-3</v>
      </c>
      <c r="V31" s="1">
        <v>-0.45</v>
      </c>
      <c r="W31" s="1">
        <v>75</v>
      </c>
    </row>
    <row r="32" spans="1:23" x14ac:dyDescent="0.35">
      <c r="A32">
        <v>30</v>
      </c>
      <c r="B32" s="1">
        <f t="shared" si="3"/>
        <v>68.707999999999998</v>
      </c>
      <c r="C32">
        <v>0.96499999999999997</v>
      </c>
      <c r="D32" s="1">
        <v>71.2</v>
      </c>
      <c r="E32" s="1"/>
      <c r="F32" s="1"/>
      <c r="J32" s="1">
        <f t="shared" ca="1" si="1"/>
        <v>1.0840000000000001</v>
      </c>
      <c r="K32" s="1"/>
      <c r="L32" s="1"/>
      <c r="M32" s="1"/>
      <c r="N32" s="1"/>
      <c r="O32" s="1">
        <f t="shared" ca="1" si="2"/>
        <v>0.88700000000000001</v>
      </c>
      <c r="P32" s="1"/>
      <c r="Q32" s="1"/>
      <c r="R32" s="1"/>
      <c r="S32">
        <v>20</v>
      </c>
      <c r="T32" s="1">
        <f t="shared" si="4"/>
        <v>67.599999999999994</v>
      </c>
      <c r="U32" s="1">
        <v>4.0000000000000001E-3</v>
      </c>
      <c r="V32" s="1">
        <v>-0.45</v>
      </c>
      <c r="W32" s="1">
        <v>75</v>
      </c>
    </row>
    <row r="33" spans="1:23" x14ac:dyDescent="0.35">
      <c r="A33">
        <v>40</v>
      </c>
      <c r="B33" s="1">
        <f t="shared" si="3"/>
        <v>63.475199999999994</v>
      </c>
      <c r="C33">
        <v>0.91200000000000003</v>
      </c>
      <c r="D33" s="1">
        <v>69.599999999999994</v>
      </c>
      <c r="E33" s="1"/>
      <c r="F33" s="1"/>
      <c r="J33" s="1">
        <f t="shared" ca="1" si="1"/>
        <v>1.087</v>
      </c>
      <c r="K33" s="1"/>
      <c r="L33" s="1"/>
      <c r="M33" s="1"/>
      <c r="N33" s="1"/>
      <c r="O33" s="1">
        <f t="shared" ca="1" si="2"/>
        <v>0.91900000000000004</v>
      </c>
      <c r="P33" s="1"/>
      <c r="Q33" s="1"/>
      <c r="R33" s="1"/>
      <c r="S33">
        <v>30</v>
      </c>
      <c r="T33" s="1">
        <f t="shared" si="4"/>
        <v>65.099999999999994</v>
      </c>
      <c r="U33" s="1">
        <v>4.0000000000000001E-3</v>
      </c>
      <c r="V33" s="1">
        <v>-0.45</v>
      </c>
      <c r="W33" s="1">
        <v>75</v>
      </c>
    </row>
    <row r="34" spans="1:23" x14ac:dyDescent="0.35">
      <c r="A34">
        <v>50</v>
      </c>
      <c r="B34" s="1">
        <f t="shared" si="3"/>
        <v>60.634700000000009</v>
      </c>
      <c r="C34">
        <v>0.89300000000000002</v>
      </c>
      <c r="D34" s="1">
        <v>67.900000000000006</v>
      </c>
      <c r="E34" s="1"/>
      <c r="F34" s="1"/>
      <c r="J34" s="1">
        <f t="shared" ca="1" si="1"/>
        <v>0.996</v>
      </c>
      <c r="K34" s="1"/>
      <c r="L34" s="1"/>
      <c r="M34" s="1"/>
      <c r="N34" s="1"/>
      <c r="O34" s="1">
        <f t="shared" ca="1" si="2"/>
        <v>1.135</v>
      </c>
      <c r="P34" s="1"/>
      <c r="Q34" s="1"/>
      <c r="R34" s="1"/>
      <c r="S34">
        <v>40</v>
      </c>
      <c r="T34" s="1">
        <f t="shared" si="4"/>
        <v>63.4</v>
      </c>
      <c r="U34" s="1">
        <v>4.0000000000000001E-3</v>
      </c>
      <c r="V34" s="1">
        <v>-0.45</v>
      </c>
      <c r="W34" s="1">
        <v>75</v>
      </c>
    </row>
    <row r="35" spans="1:23" x14ac:dyDescent="0.35">
      <c r="A35">
        <v>60</v>
      </c>
      <c r="B35" s="1">
        <f t="shared" si="3"/>
        <v>69.245200000000011</v>
      </c>
      <c r="C35">
        <v>1.046</v>
      </c>
      <c r="D35" s="1">
        <v>66.2</v>
      </c>
      <c r="E35" s="1"/>
      <c r="F35" s="1"/>
      <c r="J35" s="1">
        <f t="shared" ca="1" si="1"/>
        <v>0.92300000000000004</v>
      </c>
      <c r="K35" s="1"/>
      <c r="L35" s="1"/>
      <c r="M35" s="1"/>
      <c r="N35" s="1"/>
      <c r="O35" s="1">
        <f t="shared" ca="1" si="2"/>
        <v>0.85599999999999998</v>
      </c>
      <c r="P35" s="1"/>
      <c r="Q35" s="1"/>
      <c r="R35" s="1"/>
      <c r="S35">
        <v>50</v>
      </c>
      <c r="T35" s="1">
        <f t="shared" si="4"/>
        <v>62.5</v>
      </c>
      <c r="U35" s="1">
        <v>4.0000000000000001E-3</v>
      </c>
      <c r="V35" s="1">
        <v>-0.45</v>
      </c>
      <c r="W35" s="1">
        <v>75</v>
      </c>
    </row>
    <row r="36" spans="1:23" x14ac:dyDescent="0.35">
      <c r="A36">
        <v>70</v>
      </c>
      <c r="B36" s="1">
        <f t="shared" si="3"/>
        <v>76.185200000000009</v>
      </c>
      <c r="C36">
        <v>1.1830000000000001</v>
      </c>
      <c r="D36" s="1">
        <v>64.400000000000006</v>
      </c>
      <c r="E36" s="1"/>
      <c r="F36" s="1"/>
      <c r="J36" s="1">
        <f t="shared" ca="1" si="1"/>
        <v>0.96199999999999997</v>
      </c>
      <c r="K36" s="1"/>
      <c r="L36" s="1"/>
      <c r="M36" s="1"/>
      <c r="N36" s="1"/>
      <c r="O36" s="1">
        <f t="shared" ca="1" si="2"/>
        <v>0.83699999999999997</v>
      </c>
      <c r="P36" s="1"/>
      <c r="Q36" s="1"/>
      <c r="R36" s="1"/>
      <c r="S36">
        <v>60</v>
      </c>
      <c r="T36" s="1">
        <f t="shared" si="4"/>
        <v>62.4</v>
      </c>
      <c r="U36" s="1">
        <v>4.0000000000000001E-3</v>
      </c>
      <c r="V36" s="1">
        <v>-0.45</v>
      </c>
      <c r="W36" s="1">
        <v>75</v>
      </c>
    </row>
    <row r="37" spans="1:23" x14ac:dyDescent="0.35">
      <c r="A37">
        <v>80</v>
      </c>
      <c r="B37" s="1">
        <f t="shared" si="3"/>
        <v>56.214800000000004</v>
      </c>
      <c r="C37">
        <v>0.89800000000000002</v>
      </c>
      <c r="D37" s="1">
        <v>62.6</v>
      </c>
      <c r="E37" s="1"/>
      <c r="F37" s="1"/>
      <c r="J37" s="1"/>
      <c r="K37" s="1"/>
      <c r="L37" s="1"/>
      <c r="M37" s="1"/>
      <c r="N37" s="1"/>
      <c r="O37" s="1"/>
      <c r="P37" s="1"/>
      <c r="Q37" s="1"/>
      <c r="R37" s="1"/>
      <c r="S37">
        <v>70</v>
      </c>
      <c r="T37" s="1">
        <f t="shared" si="4"/>
        <v>63.1</v>
      </c>
      <c r="U37" s="1">
        <v>4.0000000000000001E-3</v>
      </c>
      <c r="V37" s="1">
        <v>-0.45</v>
      </c>
      <c r="W37" s="1">
        <v>75</v>
      </c>
    </row>
    <row r="38" spans="1:23" x14ac:dyDescent="0.35">
      <c r="A38">
        <v>90</v>
      </c>
      <c r="B38" s="1">
        <f t="shared" si="3"/>
        <v>55.024000000000001</v>
      </c>
      <c r="C38">
        <v>0.90500000000000003</v>
      </c>
      <c r="D38" s="1">
        <v>60.8</v>
      </c>
      <c r="E38" s="1"/>
      <c r="F38" s="1"/>
      <c r="J38" s="1"/>
      <c r="K38" s="1"/>
      <c r="L38" s="1"/>
      <c r="M38" s="1"/>
      <c r="N38" s="1"/>
      <c r="O38" s="1"/>
      <c r="P38" s="1"/>
      <c r="Q38" s="1"/>
      <c r="R38" s="1"/>
      <c r="S38">
        <v>80</v>
      </c>
      <c r="T38" s="1">
        <f t="shared" si="4"/>
        <v>64.599999999999994</v>
      </c>
      <c r="U38" s="1">
        <v>4.0000000000000001E-3</v>
      </c>
      <c r="V38" s="1">
        <v>-0.45</v>
      </c>
      <c r="W38" s="1">
        <v>75</v>
      </c>
    </row>
    <row r="39" spans="1:23" x14ac:dyDescent="0.35">
      <c r="A39">
        <v>100</v>
      </c>
      <c r="B39" s="1">
        <f t="shared" si="3"/>
        <v>51.4786</v>
      </c>
      <c r="C39">
        <v>0.874</v>
      </c>
      <c r="D39" s="1">
        <v>58.9</v>
      </c>
      <c r="E39" s="1"/>
      <c r="F39" s="1"/>
      <c r="J39" s="1"/>
      <c r="K39" s="1"/>
      <c r="L39" s="1"/>
      <c r="M39" s="1"/>
      <c r="N39" s="1"/>
      <c r="O39" s="1"/>
      <c r="P39" s="1"/>
      <c r="Q39" s="1"/>
      <c r="R39" s="1"/>
      <c r="S39">
        <v>90</v>
      </c>
      <c r="T39" s="1">
        <f t="shared" si="4"/>
        <v>66.900000000000006</v>
      </c>
      <c r="U39" s="1">
        <v>4.0000000000000001E-3</v>
      </c>
      <c r="V39" s="1">
        <v>-0.45</v>
      </c>
      <c r="W39" s="1">
        <v>75</v>
      </c>
    </row>
    <row r="40" spans="1:23" x14ac:dyDescent="0.35">
      <c r="E40" s="1"/>
      <c r="F40" s="1"/>
      <c r="J40" s="1"/>
      <c r="K40" s="1"/>
      <c r="L40" s="1"/>
      <c r="M40" s="1"/>
      <c r="N40" s="1"/>
      <c r="O40" s="1"/>
      <c r="P40" s="1"/>
      <c r="Q40" s="1"/>
      <c r="R40" s="1"/>
      <c r="S40">
        <v>100</v>
      </c>
      <c r="T40" s="1">
        <f t="shared" si="4"/>
        <v>70</v>
      </c>
      <c r="U40" s="1">
        <v>4.0000000000000001E-3</v>
      </c>
      <c r="V40" s="1">
        <v>-0.45</v>
      </c>
      <c r="W40" s="1">
        <v>75</v>
      </c>
    </row>
    <row r="41" spans="1:23" x14ac:dyDescent="0.35">
      <c r="A41" s="1" t="s">
        <v>17</v>
      </c>
      <c r="B41" s="1">
        <f>SLOPE(B28:B39,A28:A39)</f>
        <v>-7.7577569275644104E-2</v>
      </c>
      <c r="E41" s="1"/>
      <c r="F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3" x14ac:dyDescent="0.35">
      <c r="A42" s="1" t="s">
        <v>18</v>
      </c>
      <c r="B42" s="1">
        <f>INTERCEPT(B28:B39,A28:A39)</f>
        <v>66.34957091233187</v>
      </c>
      <c r="J42" s="1"/>
      <c r="K42" s="1"/>
      <c r="L42" s="1"/>
      <c r="M42" s="1"/>
      <c r="N42" s="1"/>
      <c r="O42" s="1"/>
      <c r="P42" s="1"/>
      <c r="Q42" s="1"/>
      <c r="R42" s="1"/>
      <c r="S42" s="1" t="s">
        <v>17</v>
      </c>
      <c r="T42" s="1">
        <f>SLOPE(T29:T40,S29:S40)</f>
        <v>-6.3155080213903703E-2</v>
      </c>
      <c r="U42" s="1"/>
      <c r="V42" s="1"/>
    </row>
    <row r="43" spans="1:23" x14ac:dyDescent="0.35">
      <c r="A43" s="1" t="s">
        <v>19</v>
      </c>
      <c r="B43" s="3">
        <f>CORREL(B28:B39,A28:A39)</f>
        <v>-0.37973126576444977</v>
      </c>
      <c r="J43" s="1"/>
      <c r="K43" s="1"/>
      <c r="L43" s="1"/>
      <c r="M43" s="1"/>
      <c r="N43" s="1"/>
      <c r="O43" s="1"/>
      <c r="P43" s="1"/>
      <c r="Q43" s="1"/>
      <c r="R43" s="1"/>
      <c r="S43" s="1" t="s">
        <v>18</v>
      </c>
      <c r="T43" s="1">
        <f>INTERCEPT(T29:T40,S29:S40)</f>
        <v>69.950089126559718</v>
      </c>
      <c r="U43" s="1"/>
      <c r="V43" s="1"/>
    </row>
    <row r="44" spans="1:23" x14ac:dyDescent="0.35">
      <c r="A44" s="1" t="s">
        <v>38</v>
      </c>
      <c r="B44" s="5">
        <f>RSQ(B28:B39,A28:A39)</f>
        <v>0.14419583419907117</v>
      </c>
      <c r="S44" s="1" t="s">
        <v>19</v>
      </c>
      <c r="T44" s="3">
        <f>CORREL(T29:T40,S29:S40)</f>
        <v>-0.50415835719458779</v>
      </c>
    </row>
    <row r="45" spans="1:23" x14ac:dyDescent="0.35">
      <c r="S45" s="1" t="s">
        <v>38</v>
      </c>
      <c r="T45" s="5">
        <f>RSQ(T29:T40,S29:S40)</f>
        <v>0.25417564912914548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5"/>
  <sheetViews>
    <sheetView topLeftCell="A13" workbookViewId="0">
      <selection activeCell="G37" sqref="G37"/>
    </sheetView>
  </sheetViews>
  <sheetFormatPr defaultRowHeight="14.5" x14ac:dyDescent="0.35"/>
  <cols>
    <col min="1" max="1" width="13.453125" customWidth="1"/>
    <col min="3" max="3" width="12" bestFit="1" customWidth="1"/>
  </cols>
  <sheetData>
    <row r="2" spans="1:18" x14ac:dyDescent="0.35">
      <c r="A2" t="s">
        <v>26</v>
      </c>
      <c r="L2" t="s">
        <v>27</v>
      </c>
    </row>
    <row r="3" spans="1:18" x14ac:dyDescent="0.35">
      <c r="A3" t="s">
        <v>22</v>
      </c>
      <c r="B3" t="s">
        <v>23</v>
      </c>
      <c r="L3" t="s">
        <v>22</v>
      </c>
      <c r="M3" t="s">
        <v>30</v>
      </c>
    </row>
    <row r="4" spans="1:18" x14ac:dyDescent="0.35">
      <c r="A4" s="4" t="s">
        <v>24</v>
      </c>
      <c r="B4" t="s">
        <v>25</v>
      </c>
      <c r="L4" s="4" t="s">
        <v>24</v>
      </c>
      <c r="M4" t="s">
        <v>25</v>
      </c>
    </row>
    <row r="5" spans="1:18" x14ac:dyDescent="0.35">
      <c r="A5" t="s">
        <v>15</v>
      </c>
      <c r="B5" t="s">
        <v>16</v>
      </c>
      <c r="L5" t="s">
        <v>15</v>
      </c>
      <c r="M5" t="s">
        <v>16</v>
      </c>
      <c r="N5" t="s">
        <v>28</v>
      </c>
      <c r="O5" t="s">
        <v>31</v>
      </c>
    </row>
    <row r="6" spans="1:18" x14ac:dyDescent="0.35">
      <c r="A6">
        <v>0</v>
      </c>
      <c r="B6" s="1">
        <v>75.599999999999994</v>
      </c>
      <c r="L6">
        <v>0</v>
      </c>
      <c r="M6" s="1">
        <f>N6*O6</f>
        <v>79.153199999999984</v>
      </c>
      <c r="N6">
        <v>1.0469999999999999</v>
      </c>
      <c r="O6" s="1">
        <v>75.599999999999994</v>
      </c>
      <c r="Q6" s="1"/>
    </row>
    <row r="7" spans="1:18" x14ac:dyDescent="0.35">
      <c r="A7">
        <v>5</v>
      </c>
      <c r="B7" s="1">
        <v>74.900000000000006</v>
      </c>
      <c r="C7" s="2"/>
      <c r="L7">
        <v>5</v>
      </c>
      <c r="M7" s="1">
        <f t="shared" ref="M7:M17" si="0">N7*O7</f>
        <v>68.233900000000006</v>
      </c>
      <c r="N7">
        <v>0.91100000000000003</v>
      </c>
      <c r="O7" s="1">
        <v>74.900000000000006</v>
      </c>
      <c r="Q7" s="1"/>
      <c r="R7" s="2"/>
    </row>
    <row r="8" spans="1:18" x14ac:dyDescent="0.35">
      <c r="A8">
        <v>10</v>
      </c>
      <c r="B8" s="1">
        <v>74.2</v>
      </c>
      <c r="C8" s="2"/>
      <c r="L8">
        <v>10</v>
      </c>
      <c r="M8" s="1">
        <f t="shared" si="0"/>
        <v>76.871200000000002</v>
      </c>
      <c r="N8">
        <v>1.036</v>
      </c>
      <c r="O8" s="1">
        <v>74.2</v>
      </c>
      <c r="Q8" s="1"/>
      <c r="R8" s="2"/>
    </row>
    <row r="9" spans="1:18" x14ac:dyDescent="0.35">
      <c r="A9">
        <v>20</v>
      </c>
      <c r="B9" s="1">
        <v>72.8</v>
      </c>
      <c r="C9" s="2"/>
      <c r="L9">
        <v>20</v>
      </c>
      <c r="M9" s="1">
        <f t="shared" si="0"/>
        <v>66.175200000000004</v>
      </c>
      <c r="N9">
        <v>0.90900000000000003</v>
      </c>
      <c r="O9" s="1">
        <v>72.8</v>
      </c>
      <c r="Q9" s="1"/>
      <c r="R9" s="2"/>
    </row>
    <row r="10" spans="1:18" x14ac:dyDescent="0.35">
      <c r="A10">
        <v>30</v>
      </c>
      <c r="B10" s="1">
        <v>71.2</v>
      </c>
      <c r="C10" s="2"/>
      <c r="L10">
        <v>30</v>
      </c>
      <c r="M10" s="1">
        <f t="shared" si="0"/>
        <v>77.536799999999999</v>
      </c>
      <c r="N10">
        <v>1.089</v>
      </c>
      <c r="O10" s="1">
        <v>71.2</v>
      </c>
      <c r="Q10" s="1"/>
      <c r="R10" s="2"/>
    </row>
    <row r="11" spans="1:18" x14ac:dyDescent="0.35">
      <c r="A11">
        <v>40</v>
      </c>
      <c r="B11" s="1">
        <v>69.599999999999994</v>
      </c>
      <c r="C11" s="2"/>
      <c r="L11">
        <v>40</v>
      </c>
      <c r="M11" s="1">
        <f t="shared" si="0"/>
        <v>67.581599999999995</v>
      </c>
      <c r="N11">
        <v>0.97099999999999997</v>
      </c>
      <c r="O11" s="1">
        <v>69.599999999999994</v>
      </c>
      <c r="Q11" s="1"/>
      <c r="R11" s="2"/>
    </row>
    <row r="12" spans="1:18" x14ac:dyDescent="0.35">
      <c r="A12">
        <v>50</v>
      </c>
      <c r="B12" s="1">
        <v>67.900000000000006</v>
      </c>
      <c r="C12" s="2"/>
      <c r="L12">
        <v>50</v>
      </c>
      <c r="M12" s="1">
        <f t="shared" si="0"/>
        <v>68.307400000000001</v>
      </c>
      <c r="N12">
        <v>1.006</v>
      </c>
      <c r="O12" s="1">
        <v>67.900000000000006</v>
      </c>
      <c r="Q12" s="1"/>
      <c r="R12" s="2"/>
    </row>
    <row r="13" spans="1:18" x14ac:dyDescent="0.35">
      <c r="A13">
        <v>60</v>
      </c>
      <c r="B13" s="1">
        <v>66.2</v>
      </c>
      <c r="C13" s="2"/>
      <c r="L13">
        <v>60</v>
      </c>
      <c r="M13" s="1">
        <f t="shared" si="0"/>
        <v>72.091800000000006</v>
      </c>
      <c r="N13">
        <v>1.089</v>
      </c>
      <c r="O13" s="1">
        <v>66.2</v>
      </c>
      <c r="Q13" s="1"/>
      <c r="R13" s="2"/>
    </row>
    <row r="14" spans="1:18" x14ac:dyDescent="0.35">
      <c r="A14">
        <v>70</v>
      </c>
      <c r="B14" s="1">
        <v>64.400000000000006</v>
      </c>
      <c r="C14" s="2"/>
      <c r="L14">
        <v>70</v>
      </c>
      <c r="M14" s="1">
        <f t="shared" si="0"/>
        <v>59.827600000000011</v>
      </c>
      <c r="N14">
        <v>0.92900000000000005</v>
      </c>
      <c r="O14" s="1">
        <v>64.400000000000006</v>
      </c>
      <c r="Q14" s="1"/>
      <c r="R14" s="2"/>
    </row>
    <row r="15" spans="1:18" x14ac:dyDescent="0.35">
      <c r="A15">
        <v>80</v>
      </c>
      <c r="B15" s="1">
        <v>62.6</v>
      </c>
      <c r="C15" s="2"/>
      <c r="L15">
        <v>80</v>
      </c>
      <c r="M15" s="1">
        <f t="shared" si="0"/>
        <v>57.905000000000001</v>
      </c>
      <c r="N15">
        <v>0.92500000000000004</v>
      </c>
      <c r="O15" s="1">
        <v>62.6</v>
      </c>
      <c r="Q15" s="1"/>
      <c r="R15" s="2"/>
    </row>
    <row r="16" spans="1:18" x14ac:dyDescent="0.35">
      <c r="A16">
        <v>90</v>
      </c>
      <c r="B16" s="1">
        <v>60.8</v>
      </c>
      <c r="C16" s="2"/>
      <c r="L16">
        <v>90</v>
      </c>
      <c r="M16" s="1">
        <f t="shared" si="0"/>
        <v>57.030399999999993</v>
      </c>
      <c r="N16">
        <v>0.93799999999999994</v>
      </c>
      <c r="O16" s="1">
        <v>60.8</v>
      </c>
      <c r="Q16" s="1"/>
      <c r="R16" s="2"/>
    </row>
    <row r="17" spans="1:23" x14ac:dyDescent="0.35">
      <c r="A17">
        <v>100</v>
      </c>
      <c r="B17" s="1">
        <v>58.9</v>
      </c>
      <c r="C17" s="2"/>
      <c r="L17">
        <v>100</v>
      </c>
      <c r="M17" s="1">
        <f t="shared" si="0"/>
        <v>55.365999999999993</v>
      </c>
      <c r="N17">
        <v>0.94</v>
      </c>
      <c r="O17" s="1">
        <v>58.9</v>
      </c>
      <c r="Q17" s="1"/>
      <c r="R17" s="2"/>
    </row>
    <row r="18" spans="1:23" x14ac:dyDescent="0.35">
      <c r="B18" s="1"/>
      <c r="C18" s="2"/>
      <c r="Q18" s="1"/>
      <c r="R18" s="2"/>
    </row>
    <row r="19" spans="1:23" x14ac:dyDescent="0.35">
      <c r="A19" s="1" t="s">
        <v>17</v>
      </c>
      <c r="B19" s="1">
        <f>SLOPE(B6:B17,A6:A17)</f>
        <v>-0.16691298006806027</v>
      </c>
      <c r="C19" s="1" t="s">
        <v>21</v>
      </c>
      <c r="L19" s="1" t="s">
        <v>17</v>
      </c>
      <c r="M19" s="1">
        <f>SLOPE(M6:M17,L6:L17)</f>
        <v>-0.20129548857559551</v>
      </c>
      <c r="Q19" s="1"/>
      <c r="R19" s="2"/>
    </row>
    <row r="20" spans="1:23" x14ac:dyDescent="0.35">
      <c r="A20" s="1" t="s">
        <v>18</v>
      </c>
      <c r="B20" s="1">
        <f>INTERCEPT(B6:B17,A6:A17)</f>
        <v>75.978058661481114</v>
      </c>
      <c r="C20" s="1" t="s">
        <v>20</v>
      </c>
      <c r="L20" s="1" t="s">
        <v>18</v>
      </c>
      <c r="M20" s="1">
        <f>INTERCEPT(M6:M17,L6:L17)</f>
        <v>76.483258013287951</v>
      </c>
      <c r="Q20" s="1"/>
      <c r="R20" s="2"/>
    </row>
    <row r="21" spans="1:23" x14ac:dyDescent="0.35">
      <c r="A21" s="1" t="s">
        <v>19</v>
      </c>
      <c r="B21" s="5">
        <f>CORREL(B6:B17,A6:A17)</f>
        <v>-0.9990315242610458</v>
      </c>
      <c r="C21" s="1"/>
      <c r="L21" s="1" t="s">
        <v>19</v>
      </c>
      <c r="M21" s="3">
        <f>CORREL(M6:M17,L6:L17)</f>
        <v>-0.83071179888352464</v>
      </c>
      <c r="Q21" s="1"/>
      <c r="R21" s="2"/>
    </row>
    <row r="22" spans="1:23" x14ac:dyDescent="0.35">
      <c r="A22" s="1" t="s">
        <v>38</v>
      </c>
      <c r="B22" s="5">
        <f>RSQ(B6:B17,A6:A17)</f>
        <v>0.99806398646734895</v>
      </c>
      <c r="C22" s="2" t="s">
        <v>39</v>
      </c>
      <c r="L22" s="1" t="s">
        <v>38</v>
      </c>
      <c r="M22" s="5">
        <f>RSQ(M6:M17,L6:L17)</f>
        <v>0.69008209280430155</v>
      </c>
      <c r="Q22" s="1"/>
      <c r="R22" s="2"/>
      <c r="V22" s="1"/>
    </row>
    <row r="23" spans="1:23" x14ac:dyDescent="0.35">
      <c r="B23" s="1"/>
      <c r="C23" s="2"/>
      <c r="Q23" s="1"/>
      <c r="R23" s="2"/>
      <c r="V23" s="1"/>
    </row>
    <row r="24" spans="1:23" x14ac:dyDescent="0.35">
      <c r="A24" t="s">
        <v>43</v>
      </c>
      <c r="J24" t="s">
        <v>29</v>
      </c>
      <c r="O24" t="s">
        <v>44</v>
      </c>
      <c r="Q24" s="1"/>
      <c r="R24" s="2"/>
      <c r="S24" t="s">
        <v>34</v>
      </c>
      <c r="V24" s="3"/>
    </row>
    <row r="25" spans="1:23" x14ac:dyDescent="0.35">
      <c r="A25" t="s">
        <v>22</v>
      </c>
      <c r="B25" t="s">
        <v>30</v>
      </c>
      <c r="J25" s="1">
        <f ca="1">1+RANDBETWEEN(-100,100)/1000</f>
        <v>1.0169999999999999</v>
      </c>
      <c r="K25" s="1"/>
      <c r="L25" s="1"/>
      <c r="M25" s="1"/>
      <c r="N25" s="1"/>
      <c r="O25" s="1">
        <f ca="1">1+RANDBETWEEN(-200,200)/1000</f>
        <v>1.1859999999999999</v>
      </c>
      <c r="P25" s="1"/>
      <c r="Q25" s="1"/>
      <c r="R25" s="1"/>
      <c r="S25" s="1"/>
      <c r="T25" s="1"/>
      <c r="U25" s="1"/>
      <c r="V25" s="1"/>
    </row>
    <row r="26" spans="1:23" x14ac:dyDescent="0.35">
      <c r="A26" s="4" t="s">
        <v>24</v>
      </c>
      <c r="B26" t="s">
        <v>25</v>
      </c>
      <c r="J26" s="1">
        <f t="shared" ref="J26:J36" ca="1" si="1">1+RANDBETWEEN(-100,100)/1000</f>
        <v>1.087</v>
      </c>
      <c r="K26" s="1"/>
      <c r="L26" s="1"/>
      <c r="M26" s="1"/>
      <c r="N26" s="1"/>
      <c r="O26" s="1">
        <f t="shared" ref="O26:O36" ca="1" si="2">1+RANDBETWEEN(-200,200)/1000</f>
        <v>1.1879999999999999</v>
      </c>
      <c r="P26" s="1"/>
      <c r="Q26" s="1"/>
      <c r="R26" s="1"/>
      <c r="S26" t="s">
        <v>22</v>
      </c>
      <c r="T26" t="s">
        <v>30</v>
      </c>
      <c r="U26" s="1"/>
      <c r="V26" s="1"/>
    </row>
    <row r="27" spans="1:23" x14ac:dyDescent="0.35">
      <c r="A27" t="s">
        <v>15</v>
      </c>
      <c r="B27" t="s">
        <v>16</v>
      </c>
      <c r="C27" t="s">
        <v>28</v>
      </c>
      <c r="D27" t="s">
        <v>31</v>
      </c>
      <c r="J27" s="1">
        <f t="shared" ca="1" si="1"/>
        <v>1.01</v>
      </c>
      <c r="K27" s="1"/>
      <c r="L27" s="1"/>
      <c r="M27" s="1"/>
      <c r="N27" s="1"/>
      <c r="O27" s="1">
        <f t="shared" ca="1" si="2"/>
        <v>1.0680000000000001</v>
      </c>
      <c r="P27" s="1"/>
      <c r="Q27" s="1"/>
      <c r="R27" s="1"/>
      <c r="S27" s="4" t="s">
        <v>24</v>
      </c>
      <c r="T27" t="s">
        <v>25</v>
      </c>
      <c r="U27" s="1"/>
      <c r="V27" s="1"/>
    </row>
    <row r="28" spans="1:23" x14ac:dyDescent="0.35">
      <c r="A28">
        <v>0</v>
      </c>
      <c r="B28" s="1">
        <f>C28*D28</f>
        <v>68.266800000000003</v>
      </c>
      <c r="C28">
        <v>0.90300000000000002</v>
      </c>
      <c r="D28" s="1">
        <v>75.599999999999994</v>
      </c>
      <c r="J28" s="1">
        <f t="shared" ca="1" si="1"/>
        <v>0.93300000000000005</v>
      </c>
      <c r="K28" s="1"/>
      <c r="L28" s="1"/>
      <c r="M28" s="1"/>
      <c r="N28" s="1"/>
      <c r="O28" s="1">
        <f t="shared" ca="1" si="2"/>
        <v>0.94299999999999995</v>
      </c>
      <c r="P28" s="1"/>
      <c r="Q28" s="1"/>
      <c r="R28" s="1"/>
      <c r="S28" t="s">
        <v>15</v>
      </c>
      <c r="T28" t="s">
        <v>16</v>
      </c>
      <c r="U28" s="1" t="s">
        <v>35</v>
      </c>
      <c r="V28" s="1" t="s">
        <v>36</v>
      </c>
      <c r="W28" s="1" t="s">
        <v>37</v>
      </c>
    </row>
    <row r="29" spans="1:23" x14ac:dyDescent="0.35">
      <c r="A29">
        <v>5</v>
      </c>
      <c r="B29" s="1">
        <f t="shared" ref="B29:B39" si="3">C29*D29</f>
        <v>63.365400000000001</v>
      </c>
      <c r="C29">
        <v>0.84599999999999997</v>
      </c>
      <c r="D29" s="1">
        <v>74.900000000000006</v>
      </c>
      <c r="E29" s="1"/>
      <c r="F29" s="1"/>
      <c r="J29" s="1">
        <f t="shared" ca="1" si="1"/>
        <v>1.0329999999999999</v>
      </c>
      <c r="K29" s="1"/>
      <c r="L29" s="1"/>
      <c r="M29" s="1"/>
      <c r="N29" s="1"/>
      <c r="O29" s="1">
        <f t="shared" ca="1" si="2"/>
        <v>1.1719999999999999</v>
      </c>
      <c r="P29" s="1"/>
      <c r="Q29" s="1"/>
      <c r="R29" s="1"/>
      <c r="S29">
        <v>0</v>
      </c>
      <c r="T29" s="1">
        <f>U29*S29*S29+V29*S29+W29</f>
        <v>75</v>
      </c>
      <c r="U29" s="1">
        <v>2.8999999999999998E-3</v>
      </c>
      <c r="V29" s="1">
        <v>-0.4</v>
      </c>
      <c r="W29" s="1">
        <v>75</v>
      </c>
    </row>
    <row r="30" spans="1:23" x14ac:dyDescent="0.35">
      <c r="A30">
        <v>10</v>
      </c>
      <c r="B30" s="1">
        <f t="shared" si="3"/>
        <v>60.918199999999999</v>
      </c>
      <c r="C30">
        <v>0.82099999999999995</v>
      </c>
      <c r="D30" s="1">
        <v>74.2</v>
      </c>
      <c r="E30" s="1"/>
      <c r="F30" s="1"/>
      <c r="J30" s="1">
        <f t="shared" ca="1" si="1"/>
        <v>0.998</v>
      </c>
      <c r="K30" s="1"/>
      <c r="L30" s="1"/>
      <c r="M30" s="1"/>
      <c r="N30" s="1"/>
      <c r="O30" s="1">
        <f t="shared" ca="1" si="2"/>
        <v>0.92200000000000004</v>
      </c>
      <c r="P30" s="1"/>
      <c r="Q30" s="1"/>
      <c r="R30" s="1"/>
      <c r="S30">
        <v>5</v>
      </c>
      <c r="T30" s="1">
        <f t="shared" ref="T30:T40" si="4">U30*S30*S30+V30*S30+W30</f>
        <v>73.072500000000005</v>
      </c>
      <c r="U30" s="1">
        <v>2.8999999999999998E-3</v>
      </c>
      <c r="V30" s="1">
        <v>-0.4</v>
      </c>
      <c r="W30" s="1">
        <v>75</v>
      </c>
    </row>
    <row r="31" spans="1:23" x14ac:dyDescent="0.35">
      <c r="A31">
        <v>20</v>
      </c>
      <c r="B31" s="1">
        <f t="shared" si="3"/>
        <v>59.623199999999997</v>
      </c>
      <c r="C31">
        <v>0.81899999999999995</v>
      </c>
      <c r="D31" s="1">
        <v>72.8</v>
      </c>
      <c r="E31" s="1"/>
      <c r="F31" s="1"/>
      <c r="J31" s="1">
        <f t="shared" ca="1" si="1"/>
        <v>1.046</v>
      </c>
      <c r="K31" s="1"/>
      <c r="L31" s="1"/>
      <c r="M31" s="1"/>
      <c r="N31" s="1"/>
      <c r="O31" s="1">
        <f t="shared" ca="1" si="2"/>
        <v>1.095</v>
      </c>
      <c r="P31" s="1"/>
      <c r="Q31" s="1"/>
      <c r="R31" s="1"/>
      <c r="S31">
        <v>10</v>
      </c>
      <c r="T31" s="1">
        <f t="shared" si="4"/>
        <v>71.290000000000006</v>
      </c>
      <c r="U31" s="1">
        <v>2.8999999999999998E-3</v>
      </c>
      <c r="V31" s="1">
        <v>-0.4</v>
      </c>
      <c r="W31" s="1">
        <v>75</v>
      </c>
    </row>
    <row r="32" spans="1:23" x14ac:dyDescent="0.35">
      <c r="A32">
        <v>30</v>
      </c>
      <c r="B32" s="1">
        <f t="shared" si="3"/>
        <v>68.707999999999998</v>
      </c>
      <c r="C32">
        <v>0.96499999999999997</v>
      </c>
      <c r="D32" s="1">
        <v>71.2</v>
      </c>
      <c r="E32" s="1"/>
      <c r="F32" s="1"/>
      <c r="J32" s="1">
        <f t="shared" ca="1" si="1"/>
        <v>1.0720000000000001</v>
      </c>
      <c r="K32" s="1"/>
      <c r="L32" s="1"/>
      <c r="M32" s="1"/>
      <c r="N32" s="1"/>
      <c r="O32" s="1">
        <f t="shared" ca="1" si="2"/>
        <v>0.90500000000000003</v>
      </c>
      <c r="P32" s="1"/>
      <c r="Q32" s="1"/>
      <c r="R32" s="1"/>
      <c r="S32">
        <v>20</v>
      </c>
      <c r="T32" s="1">
        <f t="shared" si="4"/>
        <v>68.16</v>
      </c>
      <c r="U32" s="1">
        <v>2.8999999999999998E-3</v>
      </c>
      <c r="V32" s="1">
        <v>-0.4</v>
      </c>
      <c r="W32" s="1">
        <v>75</v>
      </c>
    </row>
    <row r="33" spans="1:23" x14ac:dyDescent="0.35">
      <c r="A33">
        <v>40</v>
      </c>
      <c r="B33" s="1">
        <f t="shared" si="3"/>
        <v>63.475199999999994</v>
      </c>
      <c r="C33">
        <v>0.91200000000000003</v>
      </c>
      <c r="D33" s="1">
        <v>69.599999999999994</v>
      </c>
      <c r="E33" s="1"/>
      <c r="F33" s="1"/>
      <c r="J33" s="1">
        <f t="shared" ca="1" si="1"/>
        <v>1.0009999999999999</v>
      </c>
      <c r="K33" s="1"/>
      <c r="L33" s="1"/>
      <c r="M33" s="1"/>
      <c r="N33" s="1"/>
      <c r="O33" s="1">
        <f t="shared" ca="1" si="2"/>
        <v>0.89700000000000002</v>
      </c>
      <c r="P33" s="1"/>
      <c r="Q33" s="1"/>
      <c r="R33" s="1"/>
      <c r="S33">
        <v>30</v>
      </c>
      <c r="T33" s="1">
        <f t="shared" si="4"/>
        <v>65.61</v>
      </c>
      <c r="U33" s="1">
        <v>2.8999999999999998E-3</v>
      </c>
      <c r="V33" s="1">
        <v>-0.4</v>
      </c>
      <c r="W33" s="1">
        <v>75</v>
      </c>
    </row>
    <row r="34" spans="1:23" x14ac:dyDescent="0.35">
      <c r="A34">
        <v>50</v>
      </c>
      <c r="B34" s="1">
        <f t="shared" si="3"/>
        <v>60.634700000000009</v>
      </c>
      <c r="C34">
        <v>0.89300000000000002</v>
      </c>
      <c r="D34" s="1">
        <v>67.900000000000006</v>
      </c>
      <c r="E34" s="1"/>
      <c r="F34" s="1"/>
      <c r="J34" s="1">
        <f t="shared" ca="1" si="1"/>
        <v>0.97</v>
      </c>
      <c r="K34" s="1"/>
      <c r="L34" s="1"/>
      <c r="M34" s="1"/>
      <c r="N34" s="1"/>
      <c r="O34" s="1">
        <f t="shared" ca="1" si="2"/>
        <v>1.0620000000000001</v>
      </c>
      <c r="P34" s="1"/>
      <c r="Q34" s="1"/>
      <c r="R34" s="1"/>
      <c r="S34">
        <v>40</v>
      </c>
      <c r="T34" s="1">
        <f t="shared" si="4"/>
        <v>63.64</v>
      </c>
      <c r="U34" s="1">
        <v>2.8999999999999998E-3</v>
      </c>
      <c r="V34" s="1">
        <v>-0.4</v>
      </c>
      <c r="W34" s="1">
        <v>75</v>
      </c>
    </row>
    <row r="35" spans="1:23" x14ac:dyDescent="0.35">
      <c r="A35">
        <v>60</v>
      </c>
      <c r="B35" s="1">
        <f t="shared" si="3"/>
        <v>69.245200000000011</v>
      </c>
      <c r="C35">
        <v>1.046</v>
      </c>
      <c r="D35" s="1">
        <v>66.2</v>
      </c>
      <c r="E35" s="1"/>
      <c r="F35" s="1"/>
      <c r="J35" s="1">
        <f t="shared" ca="1" si="1"/>
        <v>1.07</v>
      </c>
      <c r="K35" s="1"/>
      <c r="L35" s="1"/>
      <c r="M35" s="1"/>
      <c r="N35" s="1"/>
      <c r="O35" s="1">
        <f t="shared" ca="1" si="2"/>
        <v>1.1040000000000001</v>
      </c>
      <c r="P35" s="1"/>
      <c r="Q35" s="1"/>
      <c r="R35" s="1"/>
      <c r="S35">
        <v>50</v>
      </c>
      <c r="T35" s="1">
        <f t="shared" si="4"/>
        <v>62.25</v>
      </c>
      <c r="U35" s="1">
        <v>2.8999999999999998E-3</v>
      </c>
      <c r="V35" s="1">
        <v>-0.4</v>
      </c>
      <c r="W35" s="1">
        <v>75</v>
      </c>
    </row>
    <row r="36" spans="1:23" x14ac:dyDescent="0.35">
      <c r="A36">
        <v>70</v>
      </c>
      <c r="B36" s="1">
        <f t="shared" si="3"/>
        <v>76.185200000000009</v>
      </c>
      <c r="C36">
        <v>1.1830000000000001</v>
      </c>
      <c r="D36" s="1">
        <v>64.400000000000006</v>
      </c>
      <c r="E36" s="1"/>
      <c r="F36" s="1"/>
      <c r="J36" s="1">
        <f t="shared" ca="1" si="1"/>
        <v>0.98599999999999999</v>
      </c>
      <c r="K36" s="1"/>
      <c r="L36" s="1"/>
      <c r="M36" s="1"/>
      <c r="N36" s="1"/>
      <c r="O36" s="1">
        <f t="shared" ca="1" si="2"/>
        <v>0.96599999999999997</v>
      </c>
      <c r="P36" s="1"/>
      <c r="Q36" s="1"/>
      <c r="R36" s="1"/>
      <c r="S36">
        <v>60</v>
      </c>
      <c r="T36" s="1">
        <f t="shared" si="4"/>
        <v>61.44</v>
      </c>
      <c r="U36" s="1">
        <v>2.8999999999999998E-3</v>
      </c>
      <c r="V36" s="1">
        <v>-0.4</v>
      </c>
      <c r="W36" s="1">
        <v>75</v>
      </c>
    </row>
    <row r="37" spans="1:23" x14ac:dyDescent="0.35">
      <c r="A37">
        <v>80</v>
      </c>
      <c r="B37" s="1">
        <f t="shared" si="3"/>
        <v>56.214800000000004</v>
      </c>
      <c r="C37">
        <v>0.89800000000000002</v>
      </c>
      <c r="D37" s="1">
        <v>62.6</v>
      </c>
      <c r="E37" s="1"/>
      <c r="F37" s="1"/>
      <c r="J37" s="1"/>
      <c r="K37" s="1"/>
      <c r="L37" s="1"/>
      <c r="M37" s="1"/>
      <c r="N37" s="1"/>
      <c r="O37" s="1"/>
      <c r="P37" s="1"/>
      <c r="Q37" s="1"/>
      <c r="R37" s="1"/>
      <c r="S37">
        <v>70</v>
      </c>
      <c r="T37" s="1">
        <f t="shared" si="4"/>
        <v>61.21</v>
      </c>
      <c r="U37" s="1">
        <v>2.8999999999999998E-3</v>
      </c>
      <c r="V37" s="1">
        <v>-0.4</v>
      </c>
      <c r="W37" s="1">
        <v>75</v>
      </c>
    </row>
    <row r="38" spans="1:23" x14ac:dyDescent="0.35">
      <c r="A38">
        <v>90</v>
      </c>
      <c r="B38" s="1">
        <f t="shared" si="3"/>
        <v>55.024000000000001</v>
      </c>
      <c r="C38">
        <v>0.90500000000000003</v>
      </c>
      <c r="D38" s="1">
        <v>60.8</v>
      </c>
      <c r="E38" s="1"/>
      <c r="F38" s="1"/>
      <c r="J38" s="1"/>
      <c r="K38" s="1"/>
      <c r="L38" s="1"/>
      <c r="M38" s="1"/>
      <c r="N38" s="1"/>
      <c r="O38" s="1"/>
      <c r="P38" s="1"/>
      <c r="Q38" s="1"/>
      <c r="R38" s="1"/>
      <c r="S38">
        <v>80</v>
      </c>
      <c r="T38" s="1">
        <f t="shared" si="4"/>
        <v>61.56</v>
      </c>
      <c r="U38" s="1">
        <v>2.8999999999999998E-3</v>
      </c>
      <c r="V38" s="1">
        <v>-0.4</v>
      </c>
      <c r="W38" s="1">
        <v>75</v>
      </c>
    </row>
    <row r="39" spans="1:23" x14ac:dyDescent="0.35">
      <c r="A39">
        <v>100</v>
      </c>
      <c r="B39" s="1">
        <f t="shared" si="3"/>
        <v>51.4786</v>
      </c>
      <c r="C39">
        <v>0.874</v>
      </c>
      <c r="D39" s="1">
        <v>58.9</v>
      </c>
      <c r="E39" s="1"/>
      <c r="F39" s="1"/>
      <c r="J39" s="1"/>
      <c r="K39" s="1"/>
      <c r="L39" s="1"/>
      <c r="M39" s="1"/>
      <c r="N39" s="1"/>
      <c r="O39" s="1"/>
      <c r="P39" s="1"/>
      <c r="Q39" s="1"/>
      <c r="R39" s="1"/>
      <c r="S39">
        <v>90</v>
      </c>
      <c r="T39" s="1">
        <f t="shared" si="4"/>
        <v>62.49</v>
      </c>
      <c r="U39" s="1">
        <v>2.8999999999999998E-3</v>
      </c>
      <c r="V39" s="1">
        <v>-0.4</v>
      </c>
      <c r="W39" s="1">
        <v>75</v>
      </c>
    </row>
    <row r="40" spans="1:23" x14ac:dyDescent="0.35">
      <c r="E40" s="1"/>
      <c r="F40" s="1"/>
      <c r="J40" s="1"/>
      <c r="K40" s="1"/>
      <c r="L40" s="1"/>
      <c r="M40" s="1"/>
      <c r="N40" s="1"/>
      <c r="O40" s="1"/>
      <c r="P40" s="1"/>
      <c r="Q40" s="1"/>
      <c r="R40" s="1"/>
      <c r="S40">
        <v>100</v>
      </c>
      <c r="T40" s="1">
        <f t="shared" si="4"/>
        <v>64</v>
      </c>
      <c r="U40" s="1">
        <v>2.8999999999999998E-3</v>
      </c>
      <c r="V40" s="1">
        <v>-0.4</v>
      </c>
      <c r="W40" s="1">
        <v>75</v>
      </c>
    </row>
    <row r="41" spans="1:23" x14ac:dyDescent="0.35">
      <c r="A41" s="1" t="s">
        <v>17</v>
      </c>
      <c r="B41" s="1">
        <f>SLOPE(B28:B39,A28:A39)</f>
        <v>-7.7577569275644104E-2</v>
      </c>
      <c r="E41" s="1"/>
      <c r="F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3" x14ac:dyDescent="0.35">
      <c r="A42" s="1" t="s">
        <v>18</v>
      </c>
      <c r="B42" s="1">
        <f>INTERCEPT(B28:B39,A28:A39)</f>
        <v>66.34957091233187</v>
      </c>
      <c r="J42" s="1"/>
      <c r="K42" s="1"/>
      <c r="L42" s="1"/>
      <c r="M42" s="1"/>
      <c r="N42" s="1"/>
      <c r="O42" s="1"/>
      <c r="P42" s="1"/>
      <c r="Q42" s="1"/>
      <c r="R42" s="1"/>
      <c r="S42" s="1" t="s">
        <v>17</v>
      </c>
      <c r="T42" s="1">
        <f>SLOPE(T29:T40,S29:S40)</f>
        <v>-0.11953743315508021</v>
      </c>
      <c r="U42" s="1"/>
      <c r="V42" s="1"/>
    </row>
    <row r="43" spans="1:23" x14ac:dyDescent="0.35">
      <c r="A43" s="1" t="s">
        <v>19</v>
      </c>
      <c r="B43" s="3">
        <f>CORREL(B28:B39,A28:A39)</f>
        <v>-0.37973126576444977</v>
      </c>
      <c r="J43" s="1"/>
      <c r="K43" s="1"/>
      <c r="L43" s="1"/>
      <c r="M43" s="1"/>
      <c r="N43" s="1"/>
      <c r="O43" s="1"/>
      <c r="P43" s="1"/>
      <c r="Q43" s="1"/>
      <c r="R43" s="1"/>
      <c r="S43" s="1" t="s">
        <v>18</v>
      </c>
      <c r="T43" s="1">
        <f>INTERCEPT(T29:T40,S29:S40)</f>
        <v>71.338814616755798</v>
      </c>
      <c r="U43" s="1"/>
      <c r="V43" s="1"/>
    </row>
    <row r="44" spans="1:23" x14ac:dyDescent="0.35">
      <c r="A44" s="1" t="s">
        <v>38</v>
      </c>
      <c r="B44" s="5">
        <f>RSQ(B28:B39,A28:A39)</f>
        <v>0.14419583419907117</v>
      </c>
      <c r="S44" s="1" t="s">
        <v>19</v>
      </c>
      <c r="T44" s="3">
        <f>CORREL(T29:T40,S29:S40)</f>
        <v>-0.83609173712959051</v>
      </c>
    </row>
    <row r="45" spans="1:23" x14ac:dyDescent="0.35">
      <c r="S45" s="1" t="s">
        <v>38</v>
      </c>
      <c r="T45" s="5">
        <f>RSQ(T29:T40,S29:S40)</f>
        <v>0.69904939289637646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Esimerkki 1</vt:lpstr>
      <vt:lpstr>Lineaarisovitus</vt:lpstr>
      <vt:lpstr>Lineaarisovitus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2020-09-24T10:52:38Z</dcterms:modified>
</cp:coreProperties>
</file>