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miikkalehtonen/Dropbox (Personal)/Game industry review/"/>
    </mc:Choice>
  </mc:AlternateContent>
  <xr:revisionPtr revIDLastSave="0" documentId="13_ncr:1_{ACDBE463-EDDB-2F4D-8A9B-9CAAC7079C5A}" xr6:coauthVersionLast="45" xr6:coauthVersionMax="45" xr10:uidLastSave="{00000000-0000-0000-0000-000000000000}"/>
  <bookViews>
    <workbookView xWindow="0" yWindow="460" windowWidth="25600" windowHeight="15540" activeTab="4" xr2:uid="{00000000-000D-0000-FFFF-FFFF00000000}"/>
  </bookViews>
  <sheets>
    <sheet name="Cleaned" sheetId="2" r:id="rId1"/>
    <sheet name="Removed" sheetId="3" r:id="rId2"/>
    <sheet name="Original" sheetId="1" r:id="rId3"/>
    <sheet name="Sheet3" sheetId="19" r:id="rId4"/>
    <sheet name="Sheet1" sheetId="20" r:id="rId5"/>
    <sheet name="Sheet2" sheetId="21" r:id="rId6"/>
    <sheet name="Additionals from the originals" sheetId="16" r:id="rId7"/>
    <sheet name="Sheet4" sheetId="7" state="hidden" r:id="rId8"/>
  </sheets>
  <definedNames>
    <definedName name="_xlnm._FilterDatabase" localSheetId="0" hidden="1">Cleaned!$A$1:$I$1</definedName>
    <definedName name="_xlnm._FilterDatabase" localSheetId="2" hidden="1">Original!$B$1:$J$142</definedName>
    <definedName name="isi_links" localSheetId="2">Original!#REF!</definedName>
    <definedName name="links" localSheetId="2">Original!$F$29</definedName>
  </definedNames>
  <calcPr calcId="191029"/>
  <pivotCaches>
    <pivotCache cacheId="0" r:id="rId9"/>
  </pivotCaches>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0" i="21" l="1"/>
  <c r="K19" i="21"/>
  <c r="K18" i="21"/>
  <c r="K17" i="21"/>
  <c r="K16" i="21"/>
  <c r="K15" i="21"/>
  <c r="K14" i="21"/>
  <c r="K13" i="21"/>
  <c r="K12" i="21"/>
  <c r="K11" i="21"/>
  <c r="K10" i="21"/>
  <c r="K9" i="21"/>
  <c r="K8" i="21"/>
  <c r="K7" i="21"/>
  <c r="K6" i="21"/>
  <c r="K5" i="21"/>
  <c r="K4" i="21"/>
  <c r="K3" i="21"/>
  <c r="K2" i="21"/>
  <c r="J20" i="21"/>
  <c r="J19" i="21"/>
  <c r="J18" i="21"/>
  <c r="J17" i="21"/>
  <c r="J16" i="21"/>
  <c r="J15" i="21"/>
  <c r="J14" i="21"/>
  <c r="J13" i="21"/>
  <c r="J12" i="21"/>
  <c r="J11" i="21"/>
  <c r="J10" i="21"/>
  <c r="J9" i="21"/>
  <c r="J8" i="21"/>
  <c r="J7" i="21"/>
  <c r="J6" i="21"/>
  <c r="J5" i="21"/>
  <c r="J4" i="21"/>
  <c r="J3" i="21"/>
  <c r="J2" i="21"/>
  <c r="I20" i="21"/>
  <c r="I19" i="21"/>
  <c r="I18" i="21"/>
  <c r="I17" i="21"/>
  <c r="I16" i="21"/>
  <c r="I15" i="21"/>
  <c r="I14" i="21"/>
  <c r="I13" i="21"/>
  <c r="I12" i="21"/>
  <c r="I11" i="21"/>
  <c r="I10" i="21"/>
  <c r="I9" i="21"/>
  <c r="I8" i="21"/>
  <c r="I7" i="21"/>
  <c r="I6" i="21"/>
  <c r="I5" i="21"/>
  <c r="I4" i="21"/>
  <c r="I3" i="21"/>
  <c r="I2" i="21"/>
  <c r="H20" i="21"/>
  <c r="H19" i="21"/>
  <c r="H18" i="21"/>
  <c r="H17" i="21"/>
  <c r="H16" i="21"/>
  <c r="H15" i="21"/>
  <c r="H14" i="21"/>
  <c r="H13" i="21"/>
  <c r="H12" i="21"/>
  <c r="H11" i="21"/>
  <c r="H10" i="21"/>
  <c r="H9" i="21"/>
  <c r="H8" i="21"/>
  <c r="H7" i="21"/>
  <c r="H6" i="21"/>
  <c r="H5" i="21"/>
  <c r="H4" i="21"/>
  <c r="H3" i="21"/>
  <c r="H2" i="21"/>
  <c r="G20" i="21"/>
  <c r="G19" i="21"/>
  <c r="G18" i="21"/>
  <c r="G17" i="21"/>
  <c r="G16" i="21"/>
  <c r="G15" i="21"/>
  <c r="G14" i="21"/>
  <c r="G13" i="21"/>
  <c r="G12" i="21"/>
  <c r="G11" i="21"/>
  <c r="G10" i="21"/>
  <c r="G9" i="21"/>
  <c r="G8" i="21"/>
  <c r="G7" i="21"/>
  <c r="G6" i="21"/>
  <c r="G5" i="21"/>
  <c r="G4" i="21"/>
  <c r="G3" i="21"/>
  <c r="G2" i="21"/>
  <c r="F20" i="21"/>
  <c r="F19" i="21"/>
  <c r="F18" i="21"/>
  <c r="F17" i="21"/>
  <c r="F16" i="21"/>
  <c r="F15" i="21"/>
  <c r="F14" i="21"/>
  <c r="F13" i="21"/>
  <c r="F12" i="21"/>
  <c r="F11" i="21"/>
  <c r="F10" i="21"/>
  <c r="F9" i="21"/>
  <c r="F8" i="21"/>
  <c r="F7" i="21"/>
  <c r="F6" i="21"/>
  <c r="F5" i="21"/>
  <c r="F4" i="21"/>
  <c r="F3" i="21"/>
  <c r="F2" i="21"/>
  <c r="L4" i="21" l="1"/>
  <c r="L8" i="21"/>
  <c r="L20" i="21"/>
  <c r="L12" i="21"/>
  <c r="L13" i="21"/>
  <c r="G21" i="21"/>
  <c r="L16" i="21"/>
  <c r="L5" i="21"/>
  <c r="L9" i="21"/>
  <c r="L17" i="21"/>
  <c r="K21" i="21"/>
  <c r="H21" i="21"/>
  <c r="L6" i="21"/>
  <c r="L10" i="21"/>
  <c r="L14" i="21"/>
  <c r="L18" i="21"/>
  <c r="L3" i="21"/>
  <c r="L7" i="21"/>
  <c r="L11" i="21"/>
  <c r="L15" i="21"/>
  <c r="L19" i="21"/>
  <c r="F21" i="21"/>
  <c r="J21" i="21"/>
  <c r="I21" i="21"/>
  <c r="L2" i="21"/>
  <c r="Q22" i="19"/>
  <c r="Q21" i="19"/>
  <c r="Q20" i="19"/>
  <c r="Q19" i="19"/>
  <c r="Q18" i="19"/>
  <c r="Q17" i="19"/>
  <c r="Q16" i="19"/>
  <c r="Q15" i="19"/>
  <c r="Q14" i="19"/>
  <c r="Q13" i="19"/>
  <c r="Q12" i="19"/>
  <c r="Q11" i="19"/>
  <c r="Q10" i="19"/>
  <c r="Q9" i="19"/>
  <c r="Q8" i="19"/>
  <c r="Q7" i="19"/>
  <c r="Q6" i="19"/>
  <c r="Q5" i="19"/>
  <c r="P23" i="19"/>
  <c r="O23" i="19"/>
  <c r="N23" i="19"/>
  <c r="M23" i="19"/>
  <c r="L23" i="19"/>
  <c r="K23" i="19"/>
  <c r="J23" i="19"/>
  <c r="G13" i="19"/>
  <c r="G11" i="19"/>
  <c r="G10" i="19"/>
  <c r="G8" i="19"/>
  <c r="G7" i="19"/>
  <c r="G6" i="19"/>
  <c r="G2" i="19"/>
  <c r="Q23" i="19" l="1"/>
  <c r="G14" i="19"/>
</calcChain>
</file>

<file path=xl/sharedStrings.xml><?xml version="1.0" encoding="utf-8"?>
<sst xmlns="http://schemas.openxmlformats.org/spreadsheetml/2006/main" count="5772" uniqueCount="2201">
  <si>
    <t>Authors</t>
  </si>
  <si>
    <t>Year</t>
  </si>
  <si>
    <t>Journal</t>
  </si>
  <si>
    <t>Title</t>
  </si>
  <si>
    <t>Keywords</t>
  </si>
  <si>
    <t>Ruohonen, J &amp; Hyrynsalmi, S</t>
  </si>
  <si>
    <t>Nov,2017</t>
  </si>
  <si>
    <t>ELECTRONIC MARKETS</t>
  </si>
  <si>
    <t>GOOGLE TRENDS; PRODUCT; IMPACT; MARKET; CAUSALITY; VALIDITY; POLITICS; REVIEWS; ENGINES; DEMAND</t>
  </si>
  <si>
    <t>Internet search volumes have been successfully adopted for time series analysis of different phenomena. This empirical paper evaluates the feasibility of search volumes in modeling of weekly video game sales. Building on the theoretical concepts of product life cycle, diffusion, and electronic word-of-mouth advertisement, the empirical analysis concentrates on the hypothesized Granger causality between sales and search volumes. By using a bivariate vector autoregression model with a dataset of nearly a hundred video games, only a few games exhibit such causality to either direction. When correlations are present, these rather occur instantaneously; the current weekly amount of sales tends to mirror the current weekly amount of searches. According to the results, search volumes contribute only a limited additional statistical power for forecasting, however. Besides this statistical limitation, the presented evaluation reveals a number of other limitations for use in practical marketing and advertisement foresight. Internet search volumes continue to provide a valuable empirical instrument, but the value should not be exaggerated for time series modeling of video game sales.</t>
  </si>
  <si>
    <t>Evaluating the use of internet search volumes for time series modeling of sales in the video game industry</t>
  </si>
  <si>
    <t>Bayesian Estimation of a Dynamic Model of Two-Sided Markets: Application to the US Video Game Industry</t>
  </si>
  <si>
    <t>Zhou, YY</t>
  </si>
  <si>
    <t>MANAGEMENT SCIENCE</t>
  </si>
  <si>
    <t>This paper develops and estimates a structural model of two-sided markets with durable platform intermediaries and affiliated products. It models buyers' purchase decisions of platforms and affiliated products and sellers' decisions of price setting and entry, accounting for the dynamic interaction between the two distinct groups of platform participants. To estimate the proposed model, this paper develops a Bayesian Markov chain Monte Carlo estimation approach that incorporates nonparametric approximation and interpolation methods. The proposed model and estimation method are applied to the 32/64-bit generation of the U.S. video game industry. The results of counterfactual experiments show that the dynamic behavior of platform participants has significant impacts on platform adoption and the affiliated product market, and that a failed platform could have survived if it had priced the two sides properly in a dynamic two-sided market environment.</t>
  </si>
  <si>
    <t>Two-sided market; indirect network effect; Bayesian Markov chain Monte Carlo estimation; video game market</t>
  </si>
  <si>
    <t>Effects of Brand Congruity and Game Difficulty on Gamers' Response to Advertising in Sport Video Games</t>
  </si>
  <si>
    <t>Sep,2017</t>
  </si>
  <si>
    <t>JOURNAL OF SPORT MANAGEMENT</t>
  </si>
  <si>
    <t>Trial or No Trial: Supplying Costly Signals to Improve Profits</t>
  </si>
  <si>
    <t>DECISION SCIENCES</t>
  </si>
  <si>
    <t xml:space="preserve">Li, F &amp; Yi, ZL </t>
  </si>
  <si>
    <t>AUG 2017</t>
  </si>
  <si>
    <t>PRODUCT QUALITY; INFORMATION GOODS; BRAND CHOICE; PRICE; STRATEGY; UNCERTAINTY; DISCLOSURE; MARKETS; DESIGN; MODEL</t>
  </si>
  <si>
    <t>Many software and video game firms offer free trials with limited content to help buyers assess the likely value of the goods that they may purchase. This article examines fundamental issues related to the incentives and risks for a monopoly by providing a trial. Assuming that a seller can control the mix of components in a trial, we introduce a new mechanism for buyers' inference of using a trial. We find that a trial may enable the seller to segment the market and charge a higher price to high-valuation buyers, but can also cause a decline in demand. Moreover, the seller forfeits partial value of a full product through providing a free trial, so the benefit is offset by this cannibalization loss. In addition to the size and content of a trial, the distribution of buyers' prior belief also affects a trial's ability to convey information. We show that a trial can provide more information if the prior belief is more concentrated in the tails of the distribution.</t>
  </si>
  <si>
    <t>Advertising; branding; experimental design; gaming; sport video games</t>
  </si>
  <si>
    <t>The purpose of this research was to examine the effect of sport video game difficulty and brand congruity on gamers' brand recall, brand recognition, and attitudes toward the brand using a controlled experimental design. A total of 116 participants were recruited to play an interactive sport video game and randomly assigned to one of two game difficulty conditions (easy vs. hard). They were then asked to respond to questions concerning the brands featured in the in-game advertisements. The procedure entailed a pretest survey, main experiment, and posttest survey. Data analysis was conducted through use of McNemar's test, repeated measures analysis of covariance, and binary logistic regression. Findings revealed significant effects for game difficulty and brand congruity on brand recognition (but not brand recall) and attitudes toward the brand. This study contributes to the growing body of literature that suggests video game settings and brand placement are key considerations for achieving desired advertising results.</t>
  </si>
  <si>
    <t>Performance feedback research addresses how firms respond to performance that diverges from their aspirations. Whereas the majority of research in this vein involves financial performance, we apply this framework to product quality performance, arguing that when performance diverges either below or above aspirations, firms will pursue a slower subsequent product introduction rate, either to identify the cause of the underperformance or to incorporate the successful product characteristics in the case of overperformance. We also investigate whether our predictions hold when two boundary conditions are applied. Since product quality aspirations are derived from the " reputations for quality" of the firm and its peers, we argue that the stability of these reputations will amplify the delaying effects of below-and above-aspiration performance. Consistent with research on firm responses to financial performance, we also predict that greater sales revenues relative to sales aspirations will attenuate the delaying effects of aspiration-relative performance divergence. Our analysis of 1,332 video games released by 48 publishers from 2006 to 2009 is largely consistent with these predictions.</t>
  </si>
  <si>
    <t>Pawning n00bs: Insights into perceptions of brand extensions of the video game industry</t>
  </si>
  <si>
    <t>AUSTRALASIAN MARKETING JOURNAL</t>
  </si>
  <si>
    <t>Play It Again, Sam? Versioning in the Market for Second-hand Video Game Software</t>
  </si>
  <si>
    <t>Cox, J</t>
  </si>
  <si>
    <t>JUN 2017</t>
  </si>
  <si>
    <t>INFORMATION GOODS; NETWORK EXTERNALITIES; PRICE INDEXES</t>
  </si>
  <si>
    <t>MANAGERIAL AND DECISION ECONOMICS</t>
  </si>
  <si>
    <t>Information goods are characterised by high fixed costs and low marginal costs of production. A potentially effective strategy that can be adopted by firms operating in such markets is versioning, whereby various features are added or subtracted from a number of distinct versions of the good. This effectively serves as a means of second-degree price discrimination designed to extract prices closer to the maximum willingness to pay from different groups of consumers. This study tests the effectiveness of versioning as a means of exploiting differences in willingness to pay in second-hand markets for information goods by undertaking the first hedonic price analysis of video gaming software. The empirical evidence presented in this paper is based on the analysis of an extensive cross-sectional dataset consisting of over 5000 observations of pre-owned video game prices in the USA. Controls are introduced for a variety of other observable characteristics, including the quality of the game-play experience, the publisher, genre and theme of the game. The results are consistent with theoretical expectations and demonstrate that significant variations in willingness to pay can be exploited through the strategic use of versioning. The practice is therefore argued to represent an effective means by which firms in these markets can enhance revenues. Copyright (C) 2016 John Wiley &amp; Sons, Ltd.</t>
  </si>
  <si>
    <t>Not all digital word of mouth is created equal: Understanding the respective impact of consumer reviews and microblogs on new product success</t>
  </si>
  <si>
    <t>INTERNATIONAL JOURNAL OF RESEARCH IN MARKETING</t>
  </si>
  <si>
    <t>The expansion of the Internet and social media have triggered a differentiation of the word-of-mouth (WOM) concept, with consumer communication about brands and products now taking place in various settings and forms. Two important digital WOM types are microblogs and consumer reviews. To clarify their differential roles for product success, this study offers a theoretical framework of the influence of these two types of WOM, drawing from consumer information search theory and diffusion theory. The tests of the proposed framework use a longitudinal data set of video game sales and weekly information gathered from microblogs (i.e., over 13 million tweets from Twitter) and consumer reviews (i.e., more than 17,000 Amazon consumer reviews). Analyzing a system of equations provides evidence that the influence of microblogs and consumer reviews on new product success changes over time. Prior to launch, the volumes of microblogs and consumer reviews, together with advertising, represent primary sales drivers. After launch, the volume of microblogs is initially influential, then loses impact, whereas the impact of the volume of consumer reviews continues to grow. The valence of consumer reviews gains significance only near the end of the observation period, but the valence of microblogging is never influential. (C) 2016 Elsevier B.V. All rights reserved.</t>
  </si>
  <si>
    <t>WOM; Social media; Consumer decision making; Video games</t>
  </si>
  <si>
    <t>Product Placement in Video Games: The Effect of Brand Familiarity and Repetition on Consumers' Memory</t>
  </si>
  <si>
    <t>JOURNAL OF INTERACTIVE MARKETING</t>
  </si>
  <si>
    <t>Product placement; Video games; Brand familiarity; Repetition; Recall; Recognition</t>
  </si>
  <si>
    <t>Product placement in video games is gaining momentum as a means to target audiences in an indirect and engaging way. This study uses a 2 (high repetition vs low repetition) x 2 (high brand familiarity vs low brand familiarity) factorial design to test the effects of repetition and brand familiarity on consumers' memory for brands placed in video games. Results suggest that consumers recall familiar brands placed in the video game better than unfamiliar ones. Familiar brands also performed better in a brand recognition measure than unfamiliar brands. As no interaction effect of repetition was found, both familiar and unfamiliar brands will benefit equally of the effect of repetition. Managerial implications, limitations, and future research are also addressed. (C) 2017 Direct Marketing Educational Foundation, Inc. dba Marketing EDGE. All rights reserved.</t>
  </si>
  <si>
    <t>MAY 2017</t>
  </si>
  <si>
    <t>Exploring survival rates of companies in the UK video-games industry: An empirical study</t>
  </si>
  <si>
    <t>TECHNOLOGICAL FORECASTING AND SOCIAL CHANGE</t>
  </si>
  <si>
    <t>APR 2017</t>
  </si>
  <si>
    <t xml:space="preserve">Volume: 117 Pages: 305-314 </t>
  </si>
  <si>
    <t>Video-game industry; Survival rates; Organisational ecology; Industrial organisation; United Kingdom</t>
  </si>
  <si>
    <t>The study presented in this paper investigates companies operating in the UK video-game industry with regard to their levels of survivability. Using a unique dataset of companies founded between 2009 and 2014, and combining elements and theories from the fields of Organisational Ecology and Industrial Organisation, the authors develop a set of hierarchical logistic regressions to explore and examine the effects of a range of variables such as industry concentration, market size and density on companies' survival rates. The analysis addresses locational dimension of the video-game industry is considered by introducing an extra regionally-related variable into the models, associated with the number of video-game university programmes locally available. In addition, companies are investigated with regard to their organisational type in order to identify potential effects associated with their intrinsic organisational structures.
Findings from the analysis confirm that UK video-game companies operate in an increasingly globalised market, limiting the effects related to any operation conducted at a local level. For instance, a higher supply of specialised graduates within spatial proximity does not contributt significantly to increase the chances of survivability of video-game companies, although different locations seem to provide better conditions and higher life expectancy, mainly due to positive network effects occurring at a local level. Results seem also to suggest that investing in managerial resources increases businesses' survival rates, corroborating evidence about the significant role entrepreneurs have for companies operating within innovative and technologically intensive industries. (C) 2016 Published by Elsevier Inc.</t>
  </si>
  <si>
    <t>Advertising and Word-of-Mouth Effects on Pre-launch Consumer Interest and Initial Sales of Experience Products</t>
  </si>
  <si>
    <t>FEB 2017</t>
  </si>
  <si>
    <t>Pre-launch marketing; Pre-launch consumer interest; Advertising; Blogging; Online search; New experience products; Persistence modeling; Long-term effects</t>
  </si>
  <si>
    <t>This study examines how consumers' interest in a new experience product develops as a result of advertising and word-of-mouth activities during the pre-launch period. The empirical settings are the U.S. motion picture and video game industries. The focal variables include weekly ad spend, blog volume, online search volume during pre-launch periods, opening-week sales, and product characteristics. We treat pre-launch search volume of keywords as a measure of pre-launch consumer interest in the related product. To identify probable persistent effects among the pre-launch time-series variables, we apply a vector autoregressive modeling approach. We find that blog postings have permanent, trend-setting effects on pre-launch consumer interest in a new product, while advertising has only temporary effects. In the U.S. motion picture industry, the four-week cumulative elasticity of pre-launch consumer interest is 0.187 to advertising and 0.635 to blog postings. In the U.S. video game industry, the elasticities are 0.093 and 1.306, respectively. We also find long-run co-evolution between blog and search volume, which suggests that consumers' interest in the upcoming product cannot grow without bounds for a given level of blog volume. (C) 2017 Direct Marketing Educational Foundation, Inc., dba Marketing EDGE. All rights reserved.</t>
  </si>
  <si>
    <t>The persuasive power of advergames: A content analysis focusing on persuasive mechanisms in advergames</t>
  </si>
  <si>
    <t>NOV 2016</t>
  </si>
  <si>
    <t>Advergames; Content analysis; Advertising; Persuasive mechanisms; Persuasion; Product placement</t>
  </si>
  <si>
    <t>This paper's purpose is to analyze how persuasion mechanisms are applied in current advergames. The study's rationale is that brand position and integration, the autonomy of the brand message in the game and the game-goal-message-goal overlap, entertainment as well as word-of-mouth and social integration are essential persuasive mechanisms of advergames. A sample of 195 advergames was taken from several popular advergames sites and was analyzed by two independent coders for the identified persuasive mechanisms using a developed coding manual. The content analysis revealed that advergames in general apply all six persuasive mechanisms. Logos are shown and used more often than products. Additionally, results suggest a high autonomy of the message (e.g. most applied placement tactics displayed the logo and product name as well as showing corporate colors). Furthermore, a high congruence of logos and products with the game content was observed. The results reveal that more than a third of games were well liked and included several mechanisms to increase competition. Word-of-mouth and social aspects were integrated to a small extent. The results are useful for researchers, game developers and companies, as well as for gamers. Implications for consumer researchers as well as industry professionals are provided. (C) 2016 Australian and New Zealand Marketing Academy. Published by Elsevier Ltd. All rights reserved.</t>
  </si>
  <si>
    <t>Risk-taking behavior of technology firms: The role of performance feedback in the video game industry</t>
  </si>
  <si>
    <t>TECHNOVATION</t>
  </si>
  <si>
    <t>AUG 2016</t>
  </si>
  <si>
    <t>This study focuses on what drives technology-driven companies to engage in risk-taking behavior by serving new markets. Building on the behavioral theory of the firm and prospect theory, this study suggests that technology-driven organizations tend to respond to past performance rather than future possibilities. Using a sample of 5312 video games from 362 game developers, the results reveal that market performance trend and market performance variability have opposing effects on risk-taking behavior: while a positive market performance trend negatively influences a company's tendency to venture into new markets, a high-degree of market performance variability tends to positively influence new market entry. The study also finds opposite results for expert performance trend and expert performance variability: companies with consistently positive expert evaluations are more likely to enter into new markets, while variability in expert evaluations has a negative effect on new market entry. Furthermore, the effects of expert performance trend and variability are conditional on market performance trends. Finally, the results suggest that companies that venture into new markets tend to choose relatively similar markets if these companies are suffering from a negative market performance trend or a negative expert review trend. (C) 2016 Elsevier Ltd. All rights reserved.</t>
  </si>
  <si>
    <t>Performance trend; Performance variability; Market performance; Expert evaluations; Risk-taking behavior; New market entry</t>
  </si>
  <si>
    <t>The effects of installed base innovativeness and recency on content sales in a platform-mediated market</t>
  </si>
  <si>
    <t xml:space="preserve"> JUN 2016</t>
  </si>
  <si>
    <t>Entertainment marketing; Installed base effects; Product lifecycles; Regression models; Diffusion models</t>
  </si>
  <si>
    <t>Buying behavior in the video game market can be conceptualized as a two-stage process where users first purchase a console and then purchase content for that console. As a result, the sales of consoles and content in this market are interdependent and together form a platform mediated market. Established research on platform-mediated markets has highlighted the effects of installed base size (or the number of consumer who have adopted the platform) on content sales. In other words, how does the number of console users impact sales of content designed for that platform? Here, we extend the research on installed base effects on content sales by examining two characteristics of installed bases: installed base innovativeness and recency. Installed base innovativeness is defined by the proportion of the installed base that adopted the platform early in the platform product's lifecycle. Installed base recency is defined as the proportion of the installed base that adopted the platform in recent weeks. We find that installed bases with higher innovativeness or higher recency purchase more content than less innovative or lower recency installed bases. We also find that installed base recency has a larger positive effect on content sales when an installed base is less innovative. These results suggest that content sales depend on more than just installed base size. In fact, there may be opportunities to increase content sales by releasing new content not just when the installed base is at its largest, but also when the installed base is considered more innovative and recent (C) 2015 Elsevier B.V. All rights reserved.</t>
  </si>
  <si>
    <t>INTERNATIONAL JOURNAL OF ELECTRONIC COMMERCE</t>
  </si>
  <si>
    <t>Expectancy for growth; flow theory; gamer loyalty; online games; perceived challenge; perceived skill</t>
  </si>
  <si>
    <t>Online games have demonstrated dramatic growth both in revenue and user base, proving their value to electronic commerce managers. Online gamers are strongly motivated by their expectancy for growth, or anticipation of an increase in game level. However, the relevant literature has not yet explained how expectancy for growth impacts online gamer loyalty. This study addresses that question by using flow theory as the theoretical underpinning to develop the hypotheses. The sample comprised 2,025 online gamers, and their responses were analyzed using structural equation modeling. Analytical findings indicate that expectancy for growth is positively related to perceived skill and perceived challenge, subsequently inducing flow and online gamer loyalty. Moreover, expectancy for growth directly enhances flow, indicating its critical role. This study is the first examining how expectancy for growth impacts online gamer loyalty. Improving expectancy for growth was identified as a novel means for creating online gamer loyalty, guiding game providers to build a loyal gamer base.</t>
  </si>
  <si>
    <t>Why supporters contribute to reward-based crowdfunding</t>
  </si>
  <si>
    <t>STRATEGIC MANAGEMENT JOURNAL</t>
  </si>
  <si>
    <t>Video games; consumer attitudes; on- and offline motivation; retailers; transaction</t>
  </si>
  <si>
    <t>Platform adoption in system markets: The roles of preference heterogeneity and consumer expectations</t>
  </si>
  <si>
    <t>Network effects; Platform adoption; Systems markets; Expectations management; Heterogeneity; Video gaming</t>
  </si>
  <si>
    <t>Platform-based systems have become the dominant way to market consumer entertainment products. Video games are, for instance, distributed in digital data form, which can only be used on compatible hardware. Network effects drive the diffusion of such systems. This article provides insights into market heterogeneity and the role that expectations of the direct and indirect network effects plays in the game console market. The results of two empirical studies suggest that the console market is strongly fragmented and that the perceptions of network effects differ between the various target segments. The same holds for the importance of consumer expectations: For instance, hardcore gamers make predictions about the future software availability and incorporate these into their current adoption decision, while social garners care more about the expected potential to interact with others. When introducing novel technologies, platform sponsors can benefit from improved targeting by, for example, providing software selectively, instead of large varieties early on. This study identifies the limits of go-to-market strategies derived from aggregate analyses when dealing with network effects and shows that behavioristic insights should complement them. (C) 2015 Elsevier B.V. All rights reserved.</t>
  </si>
  <si>
    <t>Beyond the more the merrier: The variety effect and consumer heterogeneity in system markets</t>
  </si>
  <si>
    <t>System markets; Product variety; Variety effect; Indirect network effect; Superstars; Video games</t>
  </si>
  <si>
    <t>Research in indirect network effects has simplistically treated complementary product variety as the total number of complementary products (e.g., game titles in video game markets). This assumption of equi-differentiation ignores differences across genres or product categories. Furthermore, since consumers with differential preferences for variety enter the market at different stages, consumer heterogeneity in preference for variety in complementary products may evolve as the market develops. We propose a model that recognizes these previously ignored, but important, demand characteristics, and empirically investigate the effects of breadth and depth of software variety on consumer hardware adoption in the fifth-generation video game market. We find that early adopters seek variety across a wide spectrum of game genres, and that late adopters are interested only in action-oriented games and have no interest in strategy-oriented games unless they are so-called "superstars." Our findings imply that effective variety planning should be built along both dimensions, instead of simply assuming that more is better. Our policy simulations demonstrate that variety planning is as critical as entry timing to the success of platform companies in system competition, and is one of the reasons for PlayStation's winning the battle against Nintendo64. In addition, the boosting effect of a new title on hardware sales perishes quickly, so it is important to have a cascade strategy to guarantee a continuous supply of complementary software. (C) 2015 Elsevier B.V. All rights reserved.</t>
  </si>
  <si>
    <t>The power of an installed base to combat lifecycle decline: The case of video games</t>
  </si>
  <si>
    <t>Marchand, A</t>
  </si>
  <si>
    <t>Product lifecycle; System products; Network effects</t>
  </si>
  <si>
    <t>Declining demand in later stages of product lifecycles challenges managers. Especially in system markets, content providers must decide whether to publish new content in late lifecycle stages or wait for the next system generation. This study investigates whether content providers can compensate for declines in demand for a system by relying on the benefits offered by a large installed base in later lifecycle stages. Drawing on extensive market data from the video game industry - an underresearched but economically and culturally relevant category of the entertainment sector - this study examines ways to achieve such compensation. The data analyses show a negative association between the age of a system generation and content sales. However, an online multiplayer feature can counteract this negative effect by exploiting the large installed base and providing consumers with additional social value through direct network effects. These findings should help managers position their products more successfully in the late lifecycle stages of a particular system generation. (C) 2015 Elsevier B.V. All rights reserved.</t>
  </si>
  <si>
    <t>JOURNAL OF MANAGEMENT INFORMATION SYSTEMS</t>
  </si>
  <si>
    <t>Versioning: Go Vertical in a Horizontal Market?</t>
  </si>
  <si>
    <t>consumer learning; downloadable content; experience good; information good; product sampling; versioning; vertical differentiation; video games</t>
  </si>
  <si>
    <t>The issue of versioning of information goods has resurfaced, in part as a result of the recent popularity of downloadable contents (DLC) among video game manufacturers. The central idea behind the DLC strategy, zero-day DLCs in particular, is that consumers who find the base version of a game to be sufficiently close to their tastes would want more of its capabilities and would pay a premium to upgrade by purchasing a DLC. To better understand the implications of such a product-line strategy, in this work, we combine the literature on versioning with that on consumer learning. In doing so, we uncover an interesting economic phenomenon that, for an experience good, a manufacturer's desire to vertically differentiate could actually stem from its inability to otherwise elicit unobserved heterogeneity in consumers' perceived fit. In other words, we generalize versioning to accommodate both vertical and horizontal heterogeneity.</t>
  </si>
  <si>
    <t>Brand identification; Brand loyalty; Brand relationships; Brand evangelism; Online brand communities; Oppositional brand referrals; Trash-talk</t>
  </si>
  <si>
    <t>Purpose - This study aims to build on the notion of brand evangelism developed by Becerra and Badrinarayanan (2013) by examining how brand relationship variables regarding one brand (i.e. brand loyalty, brand community identification and self-brand connection) influence oppositional referrals to a rival brand (i.e. desire to harm and trash-talking) in the high definition (HD) videogame console industry.
Design/methodology/approach - A survey of online communities devoted to video gaming was conducted using a sample of 809 respondents, all owners of either a PlayStation or an Xbox.
Findings - The results show that the desire to harm the rival brand is strongly and positively associated to participation in trash-talking. Brand loyalty is connected to both dimensions of oppositional brand referrals. Consumers' connection with the brand affects trash-talking only indirectly through the desire to harm. No association is found between identification with the brand community and oppositional brand referrals.
Originality/value - This study is the first to demonstrate the mechanism linking brand relationship variables regarding a focal brand with consumers' disparagement of a rival brand, showing that a desire to harm plays a central role. Just as the desire for retaliation drives negative word-of-mouth in the context of an unsatisfactory experience with a brand (Gregoire and Fisher, 2006), the desire to harm drives trash-talking against a rival brand by brand evangelists. This study improves our understanding of the relationships consumers build with their preferred brands and how this relationship may influence their rejection of competing brands with which they do not have direct experience.</t>
  </si>
  <si>
    <t>The impact of brand evangelism on oppositional referrals towards a rival brand</t>
  </si>
  <si>
    <t>JOURNAL OF PRODUCT AND BRAND MANAGEMENT</t>
  </si>
  <si>
    <t>The Effects of Psychobiological Motivational Traits on Memory of In-Game Advertising Messages</t>
  </si>
  <si>
    <t>PSYCHOLOGY &amp; MARKETING</t>
  </si>
  <si>
    <t>LIMITED-CAPACITY MODEL; PRODUCT PLACEMENT; BRAND PLACEMENTS; AROUSAL; ADVERTISEMENTS; ADVERGAMES; EMOTION; RECALL; ENTERTAINMENT; ACTIVATION</t>
  </si>
  <si>
    <t>This study examined the influence of psychobiological motivational traits related to individual approach and avoidance tendencies on cognitive processing of in-game advertising. Participants played a custom-built video game containing billboard advertisements. After playing the game, participants' approach, positivity offset (PO), and avoidance, negativity bias (NB), traits were measured using the motivation activation measure (MAM). Recognition and recall memory were greater for high PO and low NB trait individuals. The findings of this study imply that advertising in first-person-shooter (FPS) video games may be most effective when targeting individuals with simultaneously high PO and low NB, risk takers, but least effective for those with low PO and high NB, risk avoiders. (C) 2015 Wiley Periodicals, Inc.</t>
  </si>
  <si>
    <t>The impact of pre- and post-launch publicity and advertising on new product sales</t>
  </si>
  <si>
    <t>Publicity; Advertising; Longitudinal analysis; Behavioral data</t>
  </si>
  <si>
    <t>When companies launch new products, they need to understand the impact of publicity and advertising on sales. What is their relative effectiveness? Do they strengthen each other (have a positive interaction effect) or weaken each other (have a negative interaction effect)? Further, does the timing of these activities (before or after launch) affect their impact on sales? This paper develops hypotheses regarding the elasticities of pre- and post-launch publicity and advertising on sales. The hypotheses are tested on a large-scale empirical data set that tracks sales, publicity, and advertising for 3336 video games across 52 weeks covering the pre- and post-launch phases. The results demonstrate that pre-launch publicity is more effective than pre-launch advertising but that the reverse is true post-launch. Surprisingly, the analysis reveals a negative interaction effect between pre-launch advertising and publicity, which means that publicity becomes less effective when it is accompanied by higher levels of advertising for the same product. Simulations indicate that companies can gain most sales by focusing on publicity pre-launch, and that there is little benefit from increasing publicity and advertising during the same phase, which is consistent with negative (pre-launch) and zero (post-launch) interaction effects. (C) 2015 Elsevier B.V. All rights reserved.</t>
  </si>
  <si>
    <t>WORD-OF-MOUTH; BOX-OFFICE PERFORMANCE; ONLINE CONSUMER REVIEWS; MOTION-PICTURES; FILM-CRITICS; IMPACT; MOVIES; SALES; COMMUNICATION; INCENTIVES</t>
  </si>
  <si>
    <t>Experience goods are characterised by information asymmetry and a lack of ex ante knowledge of product quality, such that reliable external signals of quality are likely to be highly valued. Two potentially credible sources of such information are reviews from professional critics and 'word of mouth' from other consumers. This paper makes a direct comparison between the relative influences and interactions of reviews from both of these sources on the sales performance of video game software. In order to empirically estimate and separate the effects of the two signals, we analyze a sample of 1480 video games and their sales figures between 2004 and 2010. We find evidence to suggest that even after taking steps to control for endogeneity, reviews from professional critics have a significantly positive influence on sales which outweighs that from consumer reviews. We also find evidence to suggest that reviews from professional critics also interact significantly with other signals of product quality. Consequently, we contend that professional critics adopt the role of an influencer, whereas word-of-mouth opinion acts more as a predictor of sales in the market for video games. Copyright (c) 2015 John Wiley &amp; Sons, Ltd.</t>
  </si>
  <si>
    <t>How do reviews from professional critics interact with other signals of product quality? Evidence from the video game industry</t>
  </si>
  <si>
    <t>JOURNAL OF CONSUMER BEHAVIOUR</t>
  </si>
  <si>
    <t xml:space="preserve"> NOV-DEC 2015</t>
  </si>
  <si>
    <t>Level Up! The Role of Progress Feedback Type for Encouraging Intrinsic Motivation and Positive Brand Attitudes in Public Versus Private Gaming Contexts</t>
  </si>
  <si>
    <t>Video game; Advergaming; Intrinsic motivation; Status bar; In-game advertising</t>
  </si>
  <si>
    <t>With the popularity of video games and the resulting gamification of everyday activities comes an increase in in-game advertising (IGA). As a result, video game players' engagement and motivation to level-up or master a video game are becoming increasingly important for marketers hoping to increase exposure to their brands. Across two experimental studies, we provide evidence that games played publically (versus privately) are more motivating to players, and also demonstrate the important influence of feedback via building a character or completing a status bar. In study 1, we find that, for public gaming contexts, players experience more enjoyment, effort, and flow when progress is shown via building a character. Furthermore, in study 2 we extend study 1 's findings and discover a moderated mediation model for brand attitudes. Specifically, the relationship between public gaming context and brand attitude is mediated by enjoyment and flow. Further, the mediation of enjoyment and flow is moderated by feedback type, where progress affects brand attitude when a character is used for game feedback, but not for status bar feedback. We examine our research questions within the context of intrinsic motivation, specifically self-determination them. (C) 2015 Direct Marketing Educational Foundation, Inc., dba Marketing EDGE. All rights reserved.</t>
  </si>
  <si>
    <t>cultural analysis; feminism; gender; marketing communication; media representation; Anita Sarkeesian</t>
  </si>
  <si>
    <t>As a way to think about gender in marketing, this article reflects on recent events of the Gamergate' scandal, in which an online analyst of gender in video games was severely harassed and threatened. We focus largely of representational conventions of gender, and introduce conceptual tools such as ethics of representation and performative iteration to illuminate key concerns within marketing representation. We raise several important issues for future work on gender and marketing, and urge a move beyond a search for effects'.</t>
  </si>
  <si>
    <t xml:space="preserve"> OCT 13 2015</t>
  </si>
  <si>
    <t>JOURNAL OF MARKETING MANAGEMENT</t>
  </si>
  <si>
    <t>Critical visual analysis of gender: reactions and reflections</t>
  </si>
  <si>
    <t>Thomes, TP</t>
  </si>
  <si>
    <t xml:space="preserve"> SEP 2015</t>
  </si>
  <si>
    <t>INFORMATION ECONOMICS AND POLICY</t>
  </si>
  <si>
    <t>In-house publishing and competition in the video game industry</t>
  </si>
  <si>
    <t>Two-sided markets; Indirect network effects; Video game industry; In-house games</t>
  </si>
  <si>
    <t>This paper analyzes two-sided competition in the video game industry. Video game platforms compete for software publishers and garners and may invest into in-house publishing of own software (games) before they enter competition. Such investments affect the strength of the indirect network externalities between gamers and publishers in equilibrium. If publishers multihome, i.e., if they can release games for multiple platforms, and garners singlehome, i.e., if they use only a single platform, in-house games reduce the profits obtained by platforms in equilibrium. Consequently, one may suppose that they refrain from investing into in-house games. However, the analysis reveals that an equilibrium where platforms credibly commit to do so cannot be sustained, transforming the game into a prisoner's dilemma. This no longer holds if gamers also multihome, granting monopoly power to platforms on both sides of the market. The benefit obtained by garners and the level of social welfare are always enhanced with in-house publishing. (C) 2015 Elsevier B.V. All rights reserved.</t>
  </si>
  <si>
    <t>Vertical Integration, Exclusivity, and Game Sales Performance in the US Video Game Industry</t>
  </si>
  <si>
    <t>JOURNAL OF BUSINESS ETHICS</t>
  </si>
  <si>
    <t>Publicity as Covert Marketing? The Role of Persuasion Knowledge and Ethical Perceptions on Beliefs and Credibility in a Video News Release Story</t>
  </si>
  <si>
    <t>Media literacy; Publicity; Persuasion knowledge; Public relations; Video news releases; Credibility; Covert marketing</t>
  </si>
  <si>
    <t>Publicity may be considered "covert marketing" when the audience believes the message was created by an independent source (journalist) rather than the product marketer. We focus on one form of publicity-video news releases (VNRs)-which are packaged video segments created and provided for free by a third party to the news organization. VNRs are usually shown without source disclosure. In study one, viewers' beliefs about and perceptions of credibility in a news story (that is actually a VNR) are altered when they acquire persuasion knowledge about VNRs and learn that the source of the story was an unedited VNR. Study two results show similar patterns despite the fact that source disclosure of the story was provided on screen. Importantly, the perceived ethics of VNRs impact perceptions of credibility.</t>
  </si>
  <si>
    <t>TRANSACTION VALUE; PRICE; BEHAVIOR; SERVICE; RESTRICTIONS; INTENTIONS; PRODUCTS; RISK</t>
  </si>
  <si>
    <t>Marketers use various types of deals to positively influence consumers' product evaluations. Across two experiments, we manipulated print advertisements to examine whether the commonly used deal content of both bundling and time-limited promotions affect consumers' perceived confusion, risk and value. In study 1, the influence of this content was tested in the context of a 2-year telecommunications (telco) contract. Here, consumers associated a three-item bundle with greater perceived value than a single item, but perceived value was reduced and risk heightened when it was only available for a limited time. We speculate that this is because of the long-term nature of the contract. Study 2 removed the contract restriction, examining the bundling of a video game console and game(s), again with a time-limited promotion. However, in this context, we failed to locate any interaction effects. It appears that consumers further appraise the drawbacks of a long-term telco contract when accompanied by a time-limited promotion and may perceive the switching costs for study 1 three-item telco bundle to be particularly risky. Our studies represent the first empirical investigation of the effect on consumers' perceptions of offering a bundle in conjunction with a time-limited promotion. Testing these effects in contract and no contract conditions adds to the contribution of our studies by delineating a boundary condition. From a managerial perspective, our findings are thought-provoking in respect to information integration, or how consumers process different deal content together. Copyright (c) 2015 John Wiley &amp; Sons, Ltd.</t>
  </si>
  <si>
    <t>MAY-JUN 2015</t>
  </si>
  <si>
    <t>MAY-AUG 2015</t>
  </si>
  <si>
    <t>REVISTA GESTAO ORGANIZACIONAL</t>
  </si>
  <si>
    <t>Marketing; Tie-in; Entertainment</t>
  </si>
  <si>
    <t>To increase the value of the brand, in addition to conventional advertising, a new form of brand disclosure is tie-in. With a subtle form of brand integration, many companies began to use this element to induce ideal values and characteristics of your brand in the respective target audiences. The first and most usual tie-in occur in soap operas, advancing so to video clips, movies and more recently to the games, which are the focus of this study. Therefore, this study aimed to explore how tie-in occur in games and the perception of gamers and experts about the inserts. The research was conducted in three steps: (1) identification of tiein in games; (2) analysis of the inserts by marketing experts; and (3) focus group with the gamers. The analysis of data occurred through content analysis. In general, analysis of gamers and perceptions of experts about the tie-in in games were similar. The results show that tie-in in games seek to emulate the reality. Gamers showed that sometimes do not understand these inserts, however, were likely to use brands that appear in games.</t>
  </si>
  <si>
    <t>Video games have become a global economic, social, and consumption phenomenon. Within the video game industry, massively multiplayer online role playing games (MMORPGs) have demonstrated unprecedented growth in recent years by attracting more than 50 million consumers who spend in excess of $12 billion annually. Yet, marketing researchers have not paid sufficient attention toward understanding consumption behaviors exhibited by MMORPG players. Drawing from research on MMORPGs, social identity theory, and online communities, this study examines the antecedents and consumption-related outcomes of players' (1) identification with MMORPGs and (2) identification with the MMORPG community. Analysis of data collected from 970 MMORPG players indicates that online games are socially driven and, although attachment with games is important, the relationships forged with fellow players drive consumption behaviors. Theoretical and managerial implications as well as limitations and directions for future research are offered. (C) 2014 Elsevier Inc. All rights reserved.</t>
  </si>
  <si>
    <t>Online multiplayer games; Online consumption communities; Identification; Social identity theory; MMORPGs</t>
  </si>
  <si>
    <t xml:space="preserve"> MAY 2015</t>
  </si>
  <si>
    <t>A dual identification framework of online multiplayer video games: The case of massively multiplayer online role playing games (MMORPGs)</t>
  </si>
  <si>
    <t>Effects for console game sales in Japan market</t>
  </si>
  <si>
    <t>Purpose - The purpose of this paper is to examine the respective effects of advertising, word of mouth (operationalized as "tweets" on Twitter), and serialization on sales of console game series in Japan.
Design/methodology/approach - To do this, the author classified console game series into four categories on the basis of their sales, identified a singular case that corresponds to each category, and presented a performance calculation model that approximates variation in sales for the first and second titles of each series.
Findings - Coupled with the results generated by the performance models a comparison of each game series showed that although word-of-mouth and backward serialization may influence sales performance for the first title in a console game series, sales of the second title in the series were most heavily influenced by forward serialization and advertising. The author further found that word-of-mouth via social networks was unlikely to affect the sales performance of a series' second title.
Research limitations/implications - The sales of first title video game console series permit the forecasting and evaluation of the sales' second title performance through the performance calculation model incorporating the advertising, word-of-mouth, and serialization effect and vice versa.
Originality/value - Taken together, these results demonstrate that the affordances of social networking can be used to improve sales performance for the first title in a series, and the use of backward serialization for subsequent titles could incite the purchase of over a million copies of the game(s).</t>
  </si>
  <si>
    <t>System dynamics; Bass model</t>
  </si>
  <si>
    <t xml:space="preserve">Kimura, M </t>
  </si>
  <si>
    <t>ASIA PACIFIC JOURNAL OF MARKETING AND LOGISTICS</t>
  </si>
  <si>
    <t xml:space="preserve"> NOV 2014</t>
  </si>
  <si>
    <t>INTERNATIONAL JOURNAL OF INDUSTRIAL ORGANIZATION</t>
  </si>
  <si>
    <t>Indirect network effects and the quality dimension: A look at the gaming industry</t>
  </si>
  <si>
    <t>Network effects; Superstar software; Game console; Killer applications</t>
  </si>
  <si>
    <t>Two-sided markets consist of platforms that need to bring both retail consumers and complementary goods producers on board to be successful. Consumer adoption of these platforms can often hinge on the presence and magnitude of indirect network effects the positive feedback loop where a larger base of adopters of a primary product ("hardware") creates a larger market for complementary goods ("software"), which in turn increases the value of the primary good. Prior work attempting to measure indirect network effects often uses aggregate counts of software variety to do so. In this paper, we illustrate the importance of accounting for variation in software quality a feature present in many markets when conducting this measurement, and provide the conditions under which not doing so results in over- or underestimation of the actual indirect network effect. We apply our framework to the 7th-generation video game console market with quality-differentiated titles and show that in this market the use of aggregate software measures underestimates the indirect network effects by approximately 30%. (C) 2014 Elsevier B.V. All rights reserved.</t>
  </si>
  <si>
    <t>The Bass Forecasting Diffusion Model is one of the most used models to forecast the sales of a new product. It is based on the idea that the probability of an initial sale is a function of the number of previous buyers. Almost all products exhibit seasonality in their sales patterns and these seasonal effects can be influential in forecasting the weekly/monthly/quarterly sales of a new product, which can also be relevant to making different decisions concerning production and advertising. The objective of this paper is to estimate these seasonal effects using a new family of distributions for circular random variables based on nonnegative trigonometric sums and to use this family of circular distributions to define a seasonal Bass model. Additionally, comparisons in terms of one-step-ahead forecasts between the Bass model and the proposed seasonal Bass model for products such as iPods, DVD players, and Wii Play video game are included. (C) 2014 Elsevier Inc. All rights reserved.</t>
  </si>
  <si>
    <t>Forecasting; Seasonal effects; Nonnegative trigonometric series</t>
  </si>
  <si>
    <t>Fernandez-Duran, JJ</t>
  </si>
  <si>
    <t>Modeling seasonal effects in the Bass Forecasting Diffusion Model</t>
  </si>
  <si>
    <t>SYSTEM DYNAMICS REVIEW</t>
  </si>
  <si>
    <t>Derdenger, T</t>
  </si>
  <si>
    <t xml:space="preserve"> JUN 2014</t>
  </si>
  <si>
    <t>QME-QUANTITATIVE MARKETING AND ECONOMICS</t>
  </si>
  <si>
    <t>Technological tying and the intensity of price competition: An empirical analysis of the video game industry</t>
  </si>
  <si>
    <t>Platform markets; Tying; Video game industry</t>
  </si>
  <si>
    <t>Using data from the 128-bit video game industry I evaluate the impact technologically tying has on the intensity of console price competition and the incentives for hardware firms to tie their produced software to their hardware. Tying occurs when a console hardware manufacturer produces software that is incompatible with rival hardware. There are two important trade-offs an integrated firm faces when implementing a technological tie. The first is an effect that increases console market power and forces hardware prices higher. The second, an effect due to the integration of the firm, drives prices lower. A counterfactual exercise determines technological tying of hardware and software increases console price competition; console makers subsidize consumer hardware purchases in order to increase video games sales, in particular their tied games, where the greatest proportion of industry profits are made. I also determine technological tying to be a dominant strategy for hardware manufacturers when software development costs are low.</t>
  </si>
  <si>
    <t>INFORMATION SYSTEMS RESEARCH</t>
  </si>
  <si>
    <t>Platform Performance Investment in the Presence of Network Externalities</t>
  </si>
  <si>
    <t>two-sided markets; network externality; product development; video game industry</t>
  </si>
  <si>
    <t>Managers of emerging platforms must decide what level of platform performance to invest in at each product development cycle in markets that exhibit two-sided network externalities. High performance is a selling point for consumers, but in many cases it requires developers to make large investments to participate. Abstracting from an example drawn from the video game industry, we build a strategic model to investigate the trade-off between investing in high platform performance versus reducing investment in order to facilitate third party content development. We carry out a full analysis of three distinct settings: monopoly, price-setting duopoly, and price-taking duopoly. We provide insights on the optimum investment in platform performance and demonstrate how conventional wisdom about product development may be misleading in the presence of strong cross-network externalities. In particular, we show that, contrary to the conventional wisdom about "winner-take-all" markets, heavily investing in the core performance of a platform does not always yield a competitive edge. We characterize the conditions under which offering a platform with lower performance but greater availability of content can be a winning strategy.</t>
  </si>
  <si>
    <t xml:space="preserve">Peltoniemi, M </t>
  </si>
  <si>
    <t>FEB 7 2014</t>
  </si>
  <si>
    <t>TECHNOLOGY ANALYSIS &amp; STRATEGIC MANAGEMENT</t>
  </si>
  <si>
    <t>How do the determinants of firm survival change in the course of the industry life cycle? A fuzzy-set analysis</t>
  </si>
  <si>
    <t>firm survival; industry life cycle; entry timing; de novo; de alio; innovation</t>
  </si>
  <si>
    <t>Industry life-cycle research on firm survival often tests the effects of innovativeness, entry timing, and experience from related industries. However, findings on how these effects change over different stages of the life cycle are scarce. To fill this gap, we perform a fuzzy-set qualitative comparative analysis on a data-set of 58 video game device producers in six product generations. We find that innovation provides a consistent survival advantage only in the mature stage of the life cycle. We also find that experience accumulated within the industry loses its value in the mature stage, and the advantage shifts to de alio entrants only after shake-out. These findings are discussed relating to technological uncertainty, the role of internal and external knowledge, and the construction of sufficient technological performance.</t>
  </si>
  <si>
    <t>DEC 2013</t>
  </si>
  <si>
    <t>The role of complementary products on platform adoption: Evidence from the video console market</t>
  </si>
  <si>
    <t>Adoption; Platform-based market; Complementary product; Network effects; Complementarities; Video console market</t>
  </si>
  <si>
    <t>This paper studies the importance of the interdependences within platform-based markets. Specifically, the work examines the influence of complementary product portfolios on the adoption of platforms by individuals. The study analyzes data from a panel of 17 video game platforms in three regions (the US, Japan and Europe) for the period between 1989 and 2011. The results suggest that platform adoption is driven by the availability and users of complementary products. The study also finds that this impact is stronger when platform providers jointly manage the in-house complementary product portfolio and the platform. These findings reveal that decisions on complementary products act as strategic drivers of adoption in platform-based markets. (C) 2013 Elsevier Ltd. All rights reserved.</t>
  </si>
  <si>
    <t>An existing theoretical literature finds that frictionless resale markets cannot reduce profits of monopolist producers of perfectly durable goods. This paper starts by presenting logical arguments suggesting this finding does not hold for goods consumers tire of with use, implying the impact of resale is an empirical question. The empirical impact is then estimated in the market for video games, one of many markets in which producers may soon legally prevent resale by distributing their products digitally as downloads or streamed rentals. Estimation proceeds in two steps. First, demand parameters are estimated using a dynamic discrete choice model in a market with allowed resale, using data on new sales and used trade-ins. Then, using these parameter estimates, prices, profits, and consumer welfare are simulated under counterfactual environments. When resale is allowed, firms are unable to prevent their goods from selling for low prices in later periods. The ability to do so by restricting resale outright yields significant profit increases. Renting, however, does not raise profits as much due to a revenue extraction problem.</t>
  </si>
  <si>
    <t>Resale; Secondary market; Digital; Downloads; Renting; Streaming</t>
  </si>
  <si>
    <t>Digital distribution and the prohibition of resale markets for information goods</t>
  </si>
  <si>
    <t>Shiller, BR</t>
  </si>
  <si>
    <t>NOV-DEC 2013</t>
  </si>
  <si>
    <t>MARKETING SCIENCE</t>
  </si>
  <si>
    <t>The Dynamic Effects of Bundling as a Product Strategy</t>
  </si>
  <si>
    <t>complementary goods; product strategy; bundling</t>
  </si>
  <si>
    <t>Several key questions in bundling have not been empirically examined in marketing: Is mixed bundling more effective than pure bundling or pure components? Does correlation in consumer valuations make bundling more or less effective? Does bundling serve as a complement or substitute to network effects? To address these questions, we develop a consumer-choice model from microfoundations to capture the essentials of our setting, the handheld video game market. We provide a framework to understand the dynamic, long-term effects of bundling on demand. The primary explanation for the profitability of bundling relies on homogenization of consumer valuations for the bundle, allowing the firm to extract more surplus. We find that bundling can be effective through a novel and previously unexamined mechanism of dynamic consumer segmentation, which operates independent of the homogenization effect, and can in fact be stronger when the homogenization effect is weaker. We also find that bundles are treated as separate products (distinct from component products) by consumers. Sales of both hardware and software components decrease in the absence of bundling, and consumers who had previously purchased bundles might delay purchases, resulting in lower revenues. We also find that mixed bundling dominates pure bundling and pure components in terms of both hardware and software revenues. Investigating the link between bundling and indirect network effects, we find that they act as substitute strategies, with a lower relative effectiveness for bundling when network effects are stronger.</t>
  </si>
  <si>
    <t>Explanations of spatial clustering based on localization externalities are being questioned by recent empirical evidence showing that firms in clusters do not outperform firms outside clusters. We propose that these findings may be driven by the particularities of the industrial settings chosen in these studies. We argue that in project-based industries, negative localization externalities associated with competition grow proportionally with cluster size, while positive localization externalities increase more than proportionally with cluster size. By studying the survival patterns of 4607 firms and 1229 subsidiaries in the global video game industry, we find that the net effect of clustering becomes positive after a cluster reaches a critical size. We further unravel the subtleties of the video game industry by differentiating between exits by failure and exit by acquisition and conclude that being acquired is best considered as a sign of success rather than as a business failure.</t>
  </si>
  <si>
    <t>Localization externalities; survival analysis; acquisition; spinoff; cluster; video game industry</t>
  </si>
  <si>
    <t>NOV 2013</t>
  </si>
  <si>
    <t>JOURNAL OF ECONOMIC GEOGRAPHY</t>
  </si>
  <si>
    <t>Clustering and firm performance in project-based industries: the case of the global video game industry, 1972-2007</t>
  </si>
  <si>
    <t>JOURNAL OF PRODUCT INNOVATION MANAGEMENT</t>
  </si>
  <si>
    <t>Should System Firms Develop Complementary Products? A Dynamic Model and an Empirical Test</t>
  </si>
  <si>
    <t>DEVELOPMENT PERFORMANCE; OUTSOURCING ALLIANCES; NETWORK EXTERNALITIES; STRATEGIC ALLIANCES; INNOVATION; INTEGRATION; KNOWLEDGE; TECHNOLOGY; INDUSTRY; MODULARITY</t>
  </si>
  <si>
    <t>While Nintendo develops many video games internally, Apple is only marginally involved in the development of iPhone applications. This paper addresses the question: to what extent and how should system firms be involved in the development of complementary products for their core products? These core products may include video consoles, electronic book readers, etc. This is a highly relevant question, because the success of core products depends strongly on their complementary products, e.g., video games and electronic books. This study proposes a dynamic model for the degree that system firms should be involved in complementary product development by considering, as contingency factors, the novelty of the core, and the novelty of the complementary products. Both novelties influence the degree to which system firms should be involved in the development of complementary products. In terms of a system firm's involvement, this study makes a distinction between the degree of integration and the degree of ownership. The degree of integration reflects the extent to which the system firm is actively involved in the coordination of the complementary product, e.g., to ensure that the complementary product is optimally aligned with its core product and that the full potential of the core product is achieved. The degree of ownership reflects the extent to which the system firm finances the development of the complementary product and therefore, the degree of formal control authority over the complementary product. This model was tested using data from a survey of 99 development projects for mobile telecommunications applications. The results reveal that integration by the system firm contributes to the performance of complementary products for new core products but has a negative effect if a new complement is developed for a mature core product. In addition, ownership contributes to performance if both the core and complementary products are new. In other circumstances, a clear effect of ownership by the system firm on performance is not found. The implications of our findings are that system firms should be strongly involved in complementary product development when they introduce a new core product, and even more so if the complementary products are new. However, they should decrease their degree of involvement over time as the core product matures and, again, even more so if the complementary product is new. The paper concludes by providing practical implications for system firms in the mobile telecommunications industry and beyond.</t>
  </si>
  <si>
    <t>Consumer perceptions of bundles and time-limited promotion deals: Do contracts matter?</t>
  </si>
  <si>
    <t>SEP 2013</t>
  </si>
  <si>
    <t>JOURNAL OF RETAILING</t>
  </si>
  <si>
    <t>Why Quality May Not Always Win: The Impact of Product Generation Life Cycles on Quality and Network Effects in High-tech Markets</t>
  </si>
  <si>
    <t>Network effect; Quality; Efficiency; High-tech products, VIDEO GAME INDUSTRY</t>
  </si>
  <si>
    <t>Marketing literature has recently witnessed major debates about the critical drivers of success namely, the quality versus network effect, in high-tech markets as well as the efficiency of such markets. Extant research suggests that both quality and network effects are significant factors determining market share in these markets, but that quality effect is more important. Based on surveys of several retail managers and a new dataset on the US video game industry from 1995 to 2007, we replicate and extend this research in several directions: (1) we replicate and confirm prior results that both quality and network effects are critical drivers of market share; (2) network and quality effects vary over the product generation life cycle, and hence, quality does not always win; and (3) in the Growth and Maturity phases of the product generation life cycle, network effects can trump quality effects. Our empirical results provide some practical insights for retail managers (C) 2013 New York University. Published by Elsevier Inc. All rights reserved.</t>
  </si>
  <si>
    <t>Value Creation in the Video Game Industry: Industry Economics, Consumer Benefits, and Research Opportunities</t>
  </si>
  <si>
    <t>AUG 2013</t>
  </si>
  <si>
    <t>Mixed Bundling in Two-Sided Markets in the Presence of Installed Base Effects</t>
  </si>
  <si>
    <t>mixed bundling; two-sided markets; installed base; video game industry</t>
  </si>
  <si>
    <t>We analyze mixed bundling in two-sided markets where installed base effects are present and find that the pricing structure deviates from traditional bundling as well as the standard two-sided markets literature-we determine prices on both sides fall with bundling. Mixed bundling acts as a price discrimination tool segmenting the market more efficiently. Consequently, as a by-product of this price discrimination, the two sides are better coordinated, and social welfare is enhanced. We show unambiguously that platform participations increase on both sides of the market. After theoretically evaluating the impact mixed bundling has on prices and welfare, we take the model predictions to data from the portable video game console market. We find empirical support for all theoretical predictions.</t>
  </si>
  <si>
    <t>This paper tests for the existence of price convergence using a unique data set from the largest online game, World of Warcraft. It provides a controlled setting without the usual obstacles that make testing price convergence difficult. These difficulties include trade barriers, transportation costs, imperfections and restrictions in capital markets, and differences in productivity growth. The data set consists of eight structurally identical copies, or worlds, of a virtual macroeconomy. We use the non-linear convergence test developed by Phillips and Sul (Econometrica 75(6):1771-1855, 2007), and find price convergence in all eight worlds. We further develop our own simple band of inaction test for price convergence, and under reasonable parameters find price convergence in all eight worlds.</t>
  </si>
  <si>
    <t>Price convergence; Law of one price; Virtual worlds; Online video games; Phillips Sul log t; Band of inaction</t>
  </si>
  <si>
    <t>Price convergence in an online virtual world</t>
  </si>
  <si>
    <t>EMPIRICAL ECONOMICS</t>
  </si>
  <si>
    <t>JUN 2013</t>
  </si>
  <si>
    <t xml:space="preserve"> MAY-JUN 2013</t>
  </si>
  <si>
    <t>BUSINESS HORIZONS</t>
  </si>
  <si>
    <t>From avatars to mavatars: The role of marketing avatars and embodied representations in consumer profiling</t>
  </si>
  <si>
    <t>Avatars; Biometrics; Facial recognition; Marketing; Privacy; Digital signage; Mavatars</t>
  </si>
  <si>
    <t>Recent trends in advertising and social media (e.g., facial/body recognition technologies) will change how people need to think about their digital representations and privacy, as well as how managers can use these technologies to interact with customers. The term avatar is usually associated with a video game character or a pictorial representation on a social network, and among other components of the definition of the concept is the notion that users control the avatar's appearance and actions. Facial recognition and video analytic technologies being applied in public digital signage displays and on social networks like Facebook capture and create an embodied biometric database that is essentially an avatar-like profile that will be used for marketing products and supporting consumer applications. In this article we discuss the nature of these new marketing avatars, which we call mavatars, and offer a framework for understanding where and how these embodied profiles are and will be used. We also discuss and speculate how these representations and the applications they spawn will evolve; where they will be used; and the ramifications of these embodied representations for consumers, managers, and society at large. (C) 2013 Kelley School of Business, Indiana University. Published by Elsevier Inc. All rights reserved.</t>
  </si>
  <si>
    <t>MAY 2013</t>
  </si>
  <si>
    <t>RESEARCH POLICY</t>
  </si>
  <si>
    <t>New horizons or a strategic mirage? Artist-led-distribution versus alliance strategy in the video game industry</t>
  </si>
  <si>
    <t>Specialized complementary assets; Online distribution channels; Vertical integration; Vertical bypassing; Gatekeepers; Video game industry</t>
  </si>
  <si>
    <t>In this paper we contribute to the debate between researchers who argue that the emergence of online distribution allows content producers in the creative industries to bypass powerful publishers and distributors, and other researchers who argue that this strategy cannot succeed without the complementary assets that these intermediaries provide. We use a case study of the Dutch Video Game Developer (DVGD) bringing to market an identical game using two different but comparable distribution channels as a quasi-experiment: in the first release DVGD used online distribution to reach consumers directly, whereas in the second it used an alliance with an established video game publisher. We find that, while the alliance required DVGD to share with the publisher a substantial fraction of the value appropriated by the game, the alliance strategy resulted in greater absolute financial performance and relative market performance compared to the self-publishing strategy. We conclude that the differences in performance can be traced back to specialized complementary assets required for successful commercialization. (C) 2013 Elsevier B.V. All rights reserved.</t>
  </si>
  <si>
    <t>This article extends the concept of virtual direct experience (VDE) from a product to an attribute as video gamers can virtually experience an attribute within a gaming environment. Using a 2 (VAE: present versus absent) x 2 (order of brand presentation: first or second) between subjects experimental design, we find that associating a brand with virtual attribute experience (VAE) by exposing consumers to the brand name and the virtual experience simultaneously has a positive effect on brand recall, brand extension acceptance, overall attitude, and purchase intention. In addition, our results demonstrate a significant interaction between VAE and telepresence on brand recall.</t>
  </si>
  <si>
    <t>PRODUCT EXPERIENCE; PURCHASE INTENTION; MEMORY; ATTITUDE; IMPACT; TELEPRESENCE; INTERACTIVITY; PLACEMENTS; AMBIGUITY; ATTENTION</t>
  </si>
  <si>
    <t>Leveraging Virtual Attribute Experience in Video Games to Improve Brand Recall and Learning</t>
  </si>
  <si>
    <t>JOURNAL OF ADVERTISING</t>
  </si>
  <si>
    <t>FAL 2012</t>
  </si>
  <si>
    <t>The Effect of Online Consumer Reviews on New Product Sales</t>
  </si>
  <si>
    <t>New product sales; online product reviews; panel data analyses; search vs. experience products; word of mouth</t>
  </si>
  <si>
    <t>This study examines the effect of online reviews on new product sales for consumer electronics and video games. Analyses of panel data of 332 new products from Amazon.com over nine months reveal that the valence of reviews and the volume of page views have a stronger effect on search products, whereas the volume of reviews is more important for experience products. The results also show that the volume of reviews has a significant effect on new product sales in the early period and such effect decreases over time. Moreover, the percentage of negative reviews has a greater effect than that of positive reviews, confirming the negativity bias. Thus, marketers need to consider the distinctive influences of various aspects of online reviews when launching new products and devising e-marketing strategies.</t>
  </si>
  <si>
    <t>APR 2012</t>
  </si>
  <si>
    <t>ECONOMIC INQUIRY</t>
  </si>
  <si>
    <t>APPLICATIONS BARRIER TO ENTRY AND EXCLUSIVE VERTICAL CONTRACTS IN PLATFORM MARKETS</t>
  </si>
  <si>
    <t>NETWORK EXTERNALITIES; VIDEO GAMES; COMPETITION; MODELS; US</t>
  </si>
  <si>
    <t>Our study extends the empirical literature on whether vertical restraints are anticompetitive. We focus on exclusive contracting in platform markets, which feature indirect network effects and thus are susceptible to an applications barrier to entry. Exclusive contracts in vertical relationships between the platform provider and software supplier can heighten entry barriers. We test these theories in the home video game market. We find that indirect network effects from software on hardware demand are present, and that exclusivity takes market share from rivals, but only when most games are nonexclusive. The marginal exclusive game contributes virtually nothing to console demand. Thus, allowing exclusive vertical contracts in platform markets need not lead to domination by one system protected by a hedge of complementary software. Our investigation suggests that bargaining power enjoyed by the best software providers and the skewed distribution of game revenue prevents the foreclosure of rivals through exclusive contracting. (JEL L42, L63, D12)</t>
  </si>
  <si>
    <t>SEP 2009</t>
  </si>
  <si>
    <t>SEQUENTIAL MERGERS WITH DIFFERING DIFFERENTIATION LEVELS*</t>
  </si>
  <si>
    <t>COMPETITION; INDUSTRY</t>
  </si>
  <si>
    <t>We study sequential merger incentives under presence of product differentiation. Two sets of firms produce closely related goods, whereas each set produces more differentiated goods. Merger incentives under product differentiation are found to be stronger for two firms producing closely related goods than more differentiated goods. Also, after one merger, other firms are willing to follow with their own merger, resulting in sequential mergers. This result is consistent with the recent mergers in the video game software industry in Japan.</t>
  </si>
  <si>
    <t>Building on concepts from a resource-based view of a firm and real option theory we propose a model that describes the links between a firm options development and the expected profitability. Empirical results of structural equation models on the video-game industry indicate that (i) the balance between industry innovativeness and firm innovativeness affects the perception of potential option, (ii) the industry threats and firm competences mediate the transformation of real option into profitable product, (iii) the strategic choice of project to be developed in a creative industry can be satisfactorily modelled by the option chain model. (C) 2008 Elsevier Ltd. All rights reserved.</t>
  </si>
  <si>
    <t>Innovation and change management; Real options; Structural equation analysis; Video-game industry</t>
  </si>
  <si>
    <t>EUROPEAN MANAGEMENT JOURNAL</t>
  </si>
  <si>
    <t>Option chain and change management: A structural equation application</t>
  </si>
  <si>
    <t>JUN 2009</t>
  </si>
  <si>
    <t>Burger-Helmchen, T</t>
  </si>
  <si>
    <t>AUSTRALIAN ECONOMIC PAPERS</t>
  </si>
  <si>
    <t>Rysman, M</t>
  </si>
  <si>
    <t>The Economics of Two-Sided Markets</t>
  </si>
  <si>
    <t>JOURNAL OF ECONOMIC PERSPECTIVES</t>
  </si>
  <si>
    <t>Broadly speaking, a two-sided market is one in which 1) two sets of agents interact through an intermediary or platform, and 2) the decisions of each set of agents affects the outcomes of the other set of agents, typically through an externality. In the case of a video game system, for instance PlayStation, the intermediary is the console producer - Sony - while the two sets of agents are consumers and video game developers. Neither consumers nor game developers will be interested in the PlayStation if the other party is not. Similarly, a successful payment card requires both consumer usage and merchant acceptance, where both consumers and merchants value each others' participation. Many more products fit into this paradigm, such as search engines, newspapers, and almost any advertiser-supported media (examples in which consumers typically negatively value, rather than positively value, the participation of the other side), as well as most software or title-based operating systems and consumer electronics. This paper seeks to explain what two-sided markets are and why they interest economists. I discuss the strategies that firms typically consider, and I highlight a number of puzzling outcomes from the perspective of the economics of two-sided markets. Finally, I consider the implications for public policy, particularly antitrust and regulatory policy, where there have been a number of recent issues involving media, computer operating systems, and payment cards.</t>
  </si>
  <si>
    <t>SUM 2009</t>
  </si>
  <si>
    <t>NETWORK EXTERNALITIES; COMPETITION</t>
  </si>
  <si>
    <t>We investigate the short- and long-run effects of prices and software availability on the category-level diffusion of 32/64-bit video-game consoles in the USA. We adopt an estimation framework that allows for a flexible intrinsic growth pattern for the hardware consoles, and uses instrumental variables to control for the potential endogeneity of prices. We find significant long-term effects of prices and software availability on sales. We find that using a non-parametric hazard specification is important: imposing parametric forms results in elasticities that are up to 30% smaller. We use these results to derive implications for marketing policies over the life cycle of the industry. Copyright (C) 2009 John Wiley &amp; Sons, Ltd.</t>
  </si>
  <si>
    <t>CONSUMER DURABLES; DIFFUSION-MODELS; PRODUCT; INNOVATION; VARIABLES; CYCLE; PRICE</t>
  </si>
  <si>
    <t>421-445</t>
  </si>
  <si>
    <t>JOURNAL OF APPLIED ECONOMETRICS</t>
  </si>
  <si>
    <t>MEASURING MARKETING-MIX EFFECTS IN THE 32/64 BIT VIDEO-GAME CONSOLE MARKET</t>
  </si>
  <si>
    <t>APR-MAY 2009</t>
  </si>
  <si>
    <t xml:space="preserve"> APR-MAY 2009</t>
  </si>
  <si>
    <t>JOURNAL OF MARKETING</t>
  </si>
  <si>
    <t>The Effect of Superstar Software on Hardware Sales in System Markets</t>
  </si>
  <si>
    <t>88-104</t>
  </si>
  <si>
    <t>Systems are composed of complementary products (e.g., video game systems are composed of the video game console and video games). Prior literature on indirect network effects has argued that in system markets, sales of the primary product (often referred to as "hardware") largely depend on the availability of complementary products (often referred to as "software"). Mathematical and empirical analyses have almost exclusively operationalized software availability as software quantity. However, though not substantiated with empirical evidence, case illustrations show that certain high-quality, "superstar" software titles (e.g., Super Mario 64) may have disproportionately large effects on hardware unit sales (e.g., Nintendo N64 console sales). In the context of the U.S. home video game console market, the authors show that the introduction of a superstar increases video game console sales by an average of 14% (167,000 units) over a period of five months. One in every five buyers of a superstar software title also purchases the hardware required to use the software. Software type does not consistently alter this effect. The findings imply that scholars who study the relationship between software availability and hardware sales need to account for superstar returns and their decaying effect over time, beyond a mere software quantity effect. Hardware firms should maintain a steady flow of superstar introductions because the positive effect of a superstar lasts only five months and, if need be, make side payments to software firms because superstars dramatically increase hardware sales. Hardware firms' exclusivity over superstars does not provide an extra boost to their own sales, but it takes away an opportunity for competing systems to increase their sales.</t>
  </si>
  <si>
    <t>The video game market has witnessed several significant structural changes. Our paper tries to explain the market structure dynamics of video game industry from the perspective of platform competition. We use a static game theory to rind a stable solution. Then, we add expectations and expand the single-period to multi-period game and rind another stable solution. Our analysis is confirmed comparing with the real-world situation.</t>
  </si>
  <si>
    <t>COMPETITION</t>
  </si>
  <si>
    <t>594-597</t>
  </si>
  <si>
    <t>The Market Structure of the Video Game Industry: A Platform Perspective</t>
  </si>
  <si>
    <t>2008 5TH INTERNATIONAL CONFERENCE ON SERVICE SYSTEMS AND SERVICE MANAGEMENT, VOLS 1 AND 2</t>
  </si>
  <si>
    <t>NOV-DEC 2007  </t>
  </si>
  <si>
    <t>ORGANIZATION SCIENCE</t>
  </si>
  <si>
    <t>Balancing the tensions between rationalization and creativity in the video games industry</t>
  </si>
  <si>
    <t>989-1005</t>
  </si>
  <si>
    <t>creativity; video game; creative industries; industry evolution; combinative innovation</t>
  </si>
  <si>
    <t xml:space="preserve"> This paper investigates the forces that influence creativity in the video games industry. We adopt a qualitative approach to guide the development of grounded theory across multiple levels of analysis, including the industry (consisting of multiple actors), organizational, and individual creator levels. Our Study shows that business and production interests currently drive the rationalization of video game production. There is a maturing trend, with product designs becoming well established as genres, and consumers and publishers desiring incrementally innovative games. This leads publishers to focus on acquiring intellectual property, and publishers and studios alike to make incrementally innovative sequels. The increasing complexity of products leads to further rationalization in their development. However, the need to satisfy consumers' continually evolving tastes and game developers' inclinations to be creative also creates tensions with these rational forces. Different actors balance these tensions differently. Studios may seek to balance these by shifting between more and less innovative products, by creating original intellectual property to increase their bargaining power with publishers, and by iterating and repositioning products during development to adapt them to the market. Publishers may enhance their portfolio by hiring highly creative designers into their stable. New products are created through combinative creativity, that is, the recombination of existing ideas from different sources into new products. The connection of combinative mechanisms with the balancing behavior at the firm level provides a means for understanding the evolution of innovative products and, therefore, industries.</t>
  </si>
  <si>
    <t>Finns in durable good product markets face incentives to intertemporally price discriminate, by setting high initial prices to sell to consumers with the highest willingness to pay, and cutting prices thereafter to appeal to those with lower willingness to pay. A critical determinant of the profitability of such pricing policies is the extent to which consumers anticipate future price declines, and delay purchases. I develop a framework to investigate empirically the optimal pricing over time of a firm selling a durable-good product to such strategic consumers. Prices in the model are equilibrium outcomes of a game played between forward-looking consumers who strategically delay purchases to avail of lower prices in the future, and a forward-looking firm that takes this consumer behavior into account in formulating its optimal pricing policy. The model outlines first, a dynamic model of demand incorporating forward-looking consumer behavior, and second, an algorithm to compute the optimal dynamic sequence of prices given these demand estimates. The model is solved using numerical dynamic programming techniques. I present an empirical application to the market for video-games in the US. The results indicate that consumer forward-looking behavior has a significant effect on optimal pricing of games in the industry. Simulations reveal that the profit losses of ignoring forward-looking behavior by consumers are large and economically significant, and suggest that market research that provides information regarding the extent of discounting by consumers is valuable to video-game firms.</t>
  </si>
  <si>
    <t>durable-good pricing; forward-looking consumers; Markov-perfect equilibrium; numerical dynamic programming; video-game industry</t>
  </si>
  <si>
    <t>237-292</t>
  </si>
  <si>
    <t xml:space="preserve"> Intertemporal price discrimination with forward-looking consumers: Application to the US market for console video-games</t>
  </si>
  <si>
    <t xml:space="preserve"> QME-QUANTITATIVE MARKETING AND ECONOMICS </t>
  </si>
  <si>
    <t xml:space="preserve"> SEP 2007  </t>
  </si>
  <si>
    <t>AUG 2007</t>
  </si>
  <si>
    <t xml:space="preserve"> OMEGA-INTERNATIONAL JOURNAL OF MANAGEMENT SCIENCE</t>
  </si>
  <si>
    <t xml:space="preserve"> Rough set-based approach to feature selection in customer relationship management</t>
  </si>
  <si>
    <t>365-383</t>
  </si>
  <si>
    <t>rough set theory; feature selection; customer relationship management; mathematical programming; heuristic algorithm</t>
  </si>
  <si>
    <t>In this paper, application of the rough set theory (RST) to feature selection in customer relationship management (CRM) is introduced. Compared to other methods, the RST approach has the advantage of combining both qualitative and quantitative information in the decision analysis, which is extremely important for CRM. To derive the decision rules from historical data for identifying features that contribute to CRM, both the mathematical formulation and the heuristic algorithm are developed in this paper. The proposed algorithm is comprised of both equal and unequal weight cases of the feature content with the limitation of the mathematical models. This algorithm is able to derive the rules and identify the most significant features simultaneously, which is unique and useful in solving CRM problems. A case study of a video game system purchase is validated by historical data, and the results showed the practical viability of the RST approach for predicting customer purchasing behavior. This paper forms the basis for solving many other similar problems that occur in the service industry.</t>
  </si>
  <si>
    <t>1--2</t>
  </si>
  <si>
    <t>89-121</t>
  </si>
  <si>
    <t>The MIT Sloan School of Management has created a set of interactive, web-based management flight simulators to teach key ideas in business, strategy, sustainability and related fields. The simulations are freely available through the MIT Sloan LearningEdge portal (mitsloan.mit.edu/LearningEdge). In these notes I describe six simulations available as of 2014. Part I describes Salt Seller (a multiplayer commodity pricing simulation); Eclipsing the Competition (learning curves, using the solar photovoltaic industry as the example); and Platform Wars (competition in the presence of network externalities using the video game industry as the context). Part II describes Fishbanks (the Tragedy of the Commons in the context of renewable resource management, updating the classic game by Dennis Meadows); CleanStart (building a startup firm, with clean tech as an example); and World Climate (an interactive role play of global climate negotiations). Each simulator enables participants to learn experientially about important concepts in management, strategy and/or sustainability. Each is grounded in a particular industry or firm, and comes with original case studies or briefing material describing the strategic challenges in these settings. Through these simulations, students, executives, policymakers and others can explore the consequences of different strategies so they can learn for themselves about the complex dynamics of difficult issues. I describe their purpose and use, illustrate their dynamics and outline the instructor resources available for each.</t>
  </si>
  <si>
    <t>13-15</t>
  </si>
  <si>
    <t>Video game demand in Japan: a household data analysis</t>
  </si>
  <si>
    <t xml:space="preserve">SUM 2007  </t>
  </si>
  <si>
    <t xml:space="preserve"> INTERNATIONAL JOURNAL OF ELECTRONIC COMMERCE</t>
  </si>
  <si>
    <t xml:space="preserve"> An integrated virtual store-based approach for price determination before product launch</t>
  </si>
  <si>
    <t>79-99</t>
  </si>
  <si>
    <t xml:space="preserve"> e-commerce; new product launch; on-line experimentation; on-line video games; product pricing; subscription pricing</t>
  </si>
  <si>
    <t>An integrated model approach is developed to determine market prices for product options that a company can offer consumers before launching a product. The multiple research streams drawn on include pricing, new product launch, on-line experimentation, conjoint analysis, and optimization. The approach incorporates a consumer-response model that considers the cross-price effects of the options as well as the impact of competing product options and prices. Based on the response model, a profit-optimization model framework is applied in an actual market situation involving an on-line video game to be introduced in a foreign market. A description of the stages of the application, from empirical design and data collection to decision-making and post-launch model validation, demonstrates the usefulness of the approach.</t>
  </si>
  <si>
    <t xml:space="preserve"> JOURNAL OF ADVERTISING </t>
  </si>
  <si>
    <t xml:space="preserve"> The effectiveness of "in-game" advertising - Comparing college students' explicit and implicit memory for brand names</t>
  </si>
  <si>
    <t>143-152</t>
  </si>
  <si>
    <t xml:space="preserve"> ASSOCIATIONS; PLACEMENTS</t>
  </si>
  <si>
    <t>In-game advertising has become a major advertising outlet. The current study examined the effect of brand names placed in video games on college students' memory. Both implicit and explicit memory for brands placed in two sports computer games were tested using a word-fragment test and a recognition task, respectively. The results indicated that college students had low levels of explicit memory (recognition test) for the brands, but they showed implicit memory (word-fragment test) for the brand names placed in the video games.</t>
  </si>
  <si>
    <t xml:space="preserve"> NOV 2006</t>
  </si>
  <si>
    <t xml:space="preserve">INFORMATION ECONOMICS AND POLICY </t>
  </si>
  <si>
    <t>449-476</t>
  </si>
  <si>
    <t>information good; piracy; copyright; IP protection; Internet; peer-to-peer; software; music</t>
  </si>
  <si>
    <t>Digital products can be copied at almost no cost and are subject to non-commercial copying by final consumers. Because the copy of a copy typically does not deteriorate in quality, copies can become available on a large scale basis - this can be illustrated by the surge of file-sharing networks. In this paper we provide a critical overview of the theoretical literature that addresses the economic consequences of end-user copying. We analyze basic models of piracy, models with indirect appropriation, models with network effects, and models with asymmetric information. We discuss the applicability of the different modeling strategies to a number of industries such as software, video and computer games, music, and movies.</t>
  </si>
  <si>
    <t xml:space="preserve">CESIFO ECONOMIC STUDIES </t>
  </si>
  <si>
    <t>2--3</t>
  </si>
  <si>
    <t>189-224</t>
  </si>
  <si>
    <t>COMPETITION; MARKETS</t>
  </si>
  <si>
    <t>Software platforms are a critical component of the computer systems underpinning leading-edge products ranging from third-generation mobile phones to video games. After describing some key economic features of computer systems and software platforms, the paper presents case studies of personal computers, video games, personal digital assistants, smart mobile phones, and digital content devices. It then compares several economic aspects of these businesses including their industry evolution, pricing structures, and degrees of integration.</t>
  </si>
  <si>
    <t>INTERNATIONAL JOURNAL OF TECHNOLOGY MANAGEMENT</t>
  </si>
  <si>
    <t xml:space="preserve"> Is the resource-based 'view' a useful perspective for SHRM research? The case of the video game industry</t>
  </si>
  <si>
    <t>3--4</t>
  </si>
  <si>
    <t>204-221</t>
  </si>
  <si>
    <t>SHRM; RBV; video games</t>
  </si>
  <si>
    <t>The purpose of this paper is to present the results of an exploratory empirical research carried out in 2001-2002, amongst 20 firms in the French video game industry.
The objective of this research was to analyse the SHRM of these companies and to test the relevance of the Resource Based View of the firm, which states that Human Resources are all the more crucial for a given firm as they are specific, non imitable and socially complex (Coff, R. (1997) Academy of Management Review, Vol. 22, No. 2, pp.374-402.).
On the basis of semi-directive interviews of HR operators, the stake was to characterise the HR practices of each company in connection with its strategy and development stage. We thus obtained a snapshot of SHRM's various profiles existing in this sector.
We further analyse the possible rationales to explain a paradoxical finding: video games companies, as they grow, tend to get rid of their specific, socially complex and causally ambiguous assets (namely the creative skills) in favour of more generic set of skills (namely, the management skills).</t>
  </si>
  <si>
    <t>Quality Function Deployment (QFD) has been used in various business domains as a means of matching products to customer requirements and desires. It has not so far been deployed in the video-games industry, no doubt partly because, at least on its own, it is not generally used to distinguish between different customer segments, segments which nevertheless characterize gamers and which are of considerable importance to games designers, developers and publishers. This paper presents a method of combining gamer segmentation and QFD methodology with the aim of matching games to gamer requirements and desires more reliably than at present. A discussion of a simplified but representative model of how the method can be applied forms the core of the paper.</t>
  </si>
  <si>
    <t>CUSTOMER</t>
  </si>
  <si>
    <t>959-967</t>
  </si>
  <si>
    <t xml:space="preserve">NOV 2003 </t>
  </si>
  <si>
    <t xml:space="preserve"> TOTAL QUALITY MANAGEMENT &amp; BUSINESS EXCELLENCE </t>
  </si>
  <si>
    <t xml:space="preserve"> MAR-APR 2002  </t>
  </si>
  <si>
    <t>Matching games to gamers with quality function deployment</t>
  </si>
  <si>
    <t xml:space="preserve"> JOURNAL OF ADVERTISING RESEARCH</t>
  </si>
  <si>
    <t xml:space="preserve"> Recall of brand placements in computer/video games</t>
  </si>
  <si>
    <t>80-92</t>
  </si>
  <si>
    <t>Product placements have become popular across media, including computer and video games, as a way to increase brand awareness. This paper explores effectiveness of placing brands in a racing game across two preliminary studies by asking respondents which brands they recalled directly after game-play and at a five-month delay. Game players were readily able to recall about 25 to 30 percent of brands in the short-term and about 10 to 15 percent at a delay. Brands demonstrated recall superiority when they were a major part of game-play or when they were local or new brands, atypical of brands found in games, or relevant to the consumer. When asked their attitudes toward product placements, players were generally positive, indicating that they did not consider the practice deceptive and that brands can enhance game-realism. Open-ended comments revealed that players' attitudes, however, depended upon the game genre and how and where the brand appeared.</t>
  </si>
  <si>
    <t>This paper examines the competitive dynamics in a standard-based industry through a historical observation of the U.S. home video game industry. The paper focuses on the theoretical issues of switching costs, installed base, and complementary goods as critical factors of dominant designs and firm success in a network-based industry. Our analysis reveals multiple stages of technological innovations and changes of market leadership and industry standards during a relatively short history of the industry. The industry exhibits six generations: of technological changes in video game consoles and complementary products, with each generation represented by a new set of competitors, dominant designs, and market leaders out-competing the leaders of the prior generation. Our analysis confirms the efficacy of traditional tenets of successful strategic management in a network-based industry, such as the importance of technological innovation, building entry barriers, protecting firm-specific assets, competitive pricing, brand recognition, and effective channel management. These traditional strategies, however, should be geared to achieve new strategic goals, such as building installed base and a network of complementary products, that are critical success factors in competing in a network-based industry.</t>
  </si>
  <si>
    <t>innovation; network effects; standard based industries; video games</t>
  </si>
  <si>
    <t>67-82</t>
  </si>
  <si>
    <t xml:space="preserve">FEB 2002  </t>
  </si>
  <si>
    <t xml:space="preserve"> IEEE TRANSACTIONS ON ENGINEERING MANAGEMENT </t>
  </si>
  <si>
    <t xml:space="preserve"> Innovation and competition in standard-based industries: A historical analysis of the US home video game market</t>
  </si>
  <si>
    <t xml:space="preserve">OCT 16 1991  </t>
  </si>
  <si>
    <t xml:space="preserve"> EUROPEAN JOURNAL OF OPERATIONAL RESEARCH</t>
  </si>
  <si>
    <t xml:space="preserve"> ENHANCING POINT-OF-SALE PRODUCTIVITY AND SATISFACTION IN RETAIL STORES</t>
  </si>
  <si>
    <t>325-329</t>
  </si>
  <si>
    <t>RETAIL; INTERACTIVE; HUMAN INTERFACE; PRODUCTIVITY; EMBEDDED ALGORITHMS</t>
  </si>
  <si>
    <t>Home remodeling and improvement is a large and growing North American market, currently exceeding $100 billion per year. Operations research and interactive computing have been combined to allow retailers to provide valued design services to consumers. This has improved stores' image and sales, while simultaneously dealing with the shortage of skilled salespersons. The stand-alone, video-game like system is quite easy to use, with over $150 million of projects designed in stores during the first six months of use.</t>
  </si>
  <si>
    <t xml:space="preserve"> A survey of the economic role of software platforms in computer-based industries </t>
  </si>
  <si>
    <t>SEP-OCT 2017  </t>
  </si>
  <si>
    <t>Key factors in the triumph of Pokemon GO</t>
  </si>
  <si>
    <t>725-728</t>
  </si>
  <si>
    <t>Mobile app; Game apps; Digital consumer behavior; The Pokemon GO; Augmented reality; App market</t>
  </si>
  <si>
    <t xml:space="preserve">The mobile app market, particularly the app game sector, is a multibillion dollar space. This study conducted in-depth interviews and two large-scale surveys with a total 1,437 respondents to investigate the consumer behavior of mobile app game players. The app game Pokemon GO became a worldwide phenomenon not only as a social sensation but also as a high profitable business model. Taking the theoretical lens of telepresence theory and social capital theory, this develops a framework to explicate the success factors of Pokemon GO. The theoretical framework also provides guidelines for practitioners who plan to enter the lucrative app game market. (C) 2017 Kelley School of Business, Indiana University. </t>
  </si>
  <si>
    <t xml:space="preserve">SEP 2017 </t>
  </si>
  <si>
    <t xml:space="preserve">SERVICE SCIENCE  </t>
  </si>
  <si>
    <t xml:space="preserve"> Patterns of Protecting Both Technological and Nontechnological Innovation for Service Offerings: Case of the Video-Game Industry</t>
  </si>
  <si>
    <t>192-204</t>
  </si>
  <si>
    <t xml:space="preserve"> service innovation; video game; patent; trademark; innovation protection</t>
  </si>
  <si>
    <t>Service innovation involves both technological and nontechnological aspects, which need to be protected as intellectual property. Thus, it is worth analyzing patents and trademarks at the same time to examine innovation-protection mechanisms considering that not only patents but also trademarks can play a significant role in protecting different aspects of innovation. In response, this paper focuses on the usage of trademarks and suggests hybrid intellectual property strategies to integrate patents and trademarks to understand the characteristics of innovation strategy-the patterns of innovation protection. We employed the United States Patent and Trademark Office database and conducted a sector-level and firm-level analysis. As a case study, we focused on the game industry, in which both patents and trademarks are considered the key drivers for innovation.</t>
  </si>
  <si>
    <t xml:space="preserve"> JOURNAL OF MANAGEMENT</t>
  </si>
  <si>
    <t xml:space="preserve">SEP 2017  </t>
  </si>
  <si>
    <t xml:space="preserve"> Ready, Set, Slow: How Aspiration-Relative Product Quality Impacts the Rate of New Product Introduction</t>
  </si>
  <si>
    <t>2333-2356</t>
  </si>
  <si>
    <t>reputation; product quality; performance feedback; behavioral theory</t>
  </si>
  <si>
    <t>This paper examines gamers' perceptions of video game brand extensions through a grounded-theory qualitative methodology. Results of the focus groups and interviews reveal deep and highly contextual information pertaining to gamer characteristics (discernment and fanaticism) and extension characteristics (affordability, collectability, fit, identity-projection, and ownership), as well as the moderating roles of marketing effectiveness, interpersonal influences, and inelasticity of demand on gaming brand equity. Results provide substantial academic value and deeper insights into this culturally and economically significant industry, with distinct implications for product design, consumer segmentation, and promotion. (C) 2016 Australian and New Zealand Marketing Academy. Published by Elsevier Ltd. All rights reserved.
Document Type: Article</t>
  </si>
  <si>
    <t xml:space="preserve"> Gamers; Brand extension; Grounded theory; Identity construction; Fit; Brand equity</t>
  </si>
  <si>
    <t>215-224</t>
  </si>
  <si>
    <t>AUG 2017  </t>
  </si>
  <si>
    <t xml:space="preserve">JUN 2017  </t>
  </si>
  <si>
    <t>LOCAL ECONOMY</t>
  </si>
  <si>
    <t>Changing leadership in peripheral city region development: The case of Liverpool's high technology sectors</t>
  </si>
  <si>
    <t>352-373</t>
  </si>
  <si>
    <t>change; institutions; knowledge; leadership; Liverpool City Region; path dependence</t>
  </si>
  <si>
    <t>This article examines the effects of changing place leadership when developing knowledge-intensive industries in a peripheral city region. This study examined the video games and life sciences industries in Liverpool City Region. Both have an established presence in the city region and are key to the city region's knowledge economy strategy. Few studies have examined why different types of regions experience diverse path-dependent development. By tracing the two high technology sectors back to their conception it has become apparent that the most significant developments have been between 2005 and 2015. During this period, the city region saw increased public intervention and underwent institutional change. The analysis highlights that the public and institutional leadership in the city region prior to 2010 managed to reinvigorate the industrial base and increase R&amp;D capacity in the high technology sectors and develop institutional assets to sustain growth in the region. The change in leadership post-2010 highlighted the life science industries dependence on public leadership and support, compared with the video games industry. There are still issues within the city region's labour market and concerns around the underdevelopment of soft infrastructures post-2010. If these sectors are to be resilient, policymakers need to improve the transition between leaders in regional development so that best practices and soft infrastructures are inherited, maintained or improved. Additionally, policymakers should also plan for the long-term engagement required when developing high technology sectors such as life sciences in peripheral city regions, where pathways to market carry uncertainty and demand for a highly qualified labour market is increased. The evidence is derived from 58 primary qualitative interviews with firms' owner-managers and supporting institutions at a local and national scale. Secondary data both qualitative and quantitative have also been used to supplement the analysis and inform the broader context.</t>
  </si>
  <si>
    <t>MAR 2017  </t>
  </si>
  <si>
    <t>Understanding repeat playing behavior in casual games using a Bayesian data augmentation approach</t>
  </si>
  <si>
    <t>29-55</t>
  </si>
  <si>
    <t>Casual gaming; Hidden Markov model; Data augmentation; Bayesian model; Attrition; Satiation; Acquisition cost</t>
  </si>
  <si>
    <t>With an estimated market size of nearly $18 billion in 2016, casual games (games played over social networks or mobile devices) have become increasingly popular. Because most casual games are free to install, understanding repeat playing behavior is important for game developers as it directly drives advertising revenue. Game developers are keenly interested in benchmarking their game versus the market average, and understanding how genre and various game mechanics drive repeat playing behavior. Such cross-sectional analysis, however, is difficult to conduct because individual-level data on competitors' games are not publicly available, and that the casual gaming industry is highly fragmented with each firm making only a handful of games. I develop a Bayesian approach, based on a parsimonious Hidden Markov Model at the individual level in conjunction with data augmentation, to study repeat playing behavior using only publicly available data. After applying the proposed approach to a sample of 379 casual games, I find that the average daily attrition rate across game is around 36.5%, with an average "play" rate of 47.9%, resulting in an average ARPU (average revenue per user) across games of around 20.5 cents. Certain genres are linked to higher attrition rates and play rates. In addition, giving out a "daily bonus" or limiting the amount of time that gamers can play each day are associated with a 17.7% and 16.4% higher ARPU, respectively.</t>
  </si>
  <si>
    <t>NANKAI BUSINESS REVIEW INTERNATIONAL</t>
  </si>
  <si>
    <t>How to offer mobile targeting promotion under asymmetry</t>
  </si>
  <si>
    <t>289-303</t>
  </si>
  <si>
    <t xml:space="preserve"> Purpose - Based on consumers' geographic real-time locations, firms can utilize mobile targeting promotion (MTP) to target consumers through some applications embedded in mobile device. This paper aims to focus on two competing firms about how to make MTP strategies under asymmetric mobile accessibilities, i.e. the proportions of consumers who can be targeted by firms through apps are different.
Design/methodology/approach - This paper develops a game model for two competing firms. Aiming to maximizing profit, firms should consider how to utilize MTP strategies to trade off the benefit (expand market share) and the cost (intensive price competition).
Findings - The optimal MTP strategies and equilibrium prices have been presented under different scenarios. This paper verifies that asymmetry can make the firm with high mobile accessibility obtain extra profits. Furthermore, when unit targeting cost is relatively low, profit of the firm with low mobile accessibility increases first and decreases later with respect to its mobile accessibility.
Practical implications - Competing firms' optimal MTP strategies and equilibrium prices are determined not only by unit targeting cost but also by consumers' mobile accessibilities to firms. Firms have strong incentive to enlarge the mobile accessibility to procure more profit in monopoly context, but, under competing context, a higher mobile accessibility may not mean better for firm.
Originality/value - This is one of the few papers which study mobile targeting based on game theory considering unit targeting cost and asymmetric mobile accessibility simultaneously.</t>
  </si>
  <si>
    <t>Asymmetry; Competitive market; Mobile accessibility; Mobile targeting</t>
  </si>
  <si>
    <t>398-423</t>
  </si>
  <si>
    <t xml:space="preserve"> You Can Make It: Expectancy for Growth Increases Online Gamer Loyalty</t>
  </si>
  <si>
    <t xml:space="preserve"> INTERNATIONAL JOURNAL OF ELECTRONIC COMMERCE </t>
  </si>
  <si>
    <t>INTERNATIONAL JOURNAL OF ENTREPRENEURIAL BEHAVIOUR &amp; RESEARCH </t>
  </si>
  <si>
    <t>336-353</t>
  </si>
  <si>
    <t xml:space="preserve"> Entrepreneurial finance; Motivation; Reward-based crowdfunding; Mixed-method</t>
  </si>
  <si>
    <t>Research summary: A substantial and burgeoning body of research has described the influence of platform-mediated networks in a wide variety of settings, whereby users and complementors desire compatibility on a common platform. In this review, we outline extant views of these dynamics from the industrial organization (IO) economics, technology management, and strategic management perspectives. Using this review as a foundation, we propose a future research agenda in this domain that focuses the on the relative influence of network effects and platform quality in competitive outcomes, drivers of indirect network effects, the nature and attributes of complementors, and leveraging complementor dynamics for competitive advantage. Managerial summary: In many industries, such as social networks and video games, consumers place greater value on products with a large network of other users and a large variety of complementary products. Such " network effects" offer lucrative opportunities for firms that can leverage these dynamics to create dominant technology platforms. This article reviews current perspectives on network effects and the emergence of platforms, and offers several areas of future consideration for optimal strategies in these settings.</t>
  </si>
  <si>
    <t xml:space="preserve"> platforms; network effects; complements; technology standards; ecosystems</t>
  </si>
  <si>
    <t>141-160</t>
  </si>
  <si>
    <t>JAN 2017  </t>
  </si>
  <si>
    <t>JOURNAL OF STRATEGIC MARKETING </t>
  </si>
  <si>
    <t>75-97</t>
  </si>
  <si>
    <t xml:space="preserve"> Considerable research has been carried out on online shopping and the implications of this purchasing format for consumers and retailers. Most of these studies have focused on consumer attitudes towards online shopping, and how these can be useful predictors of online shopping adoption. Notwithstanding these insights from adoption theory, existing research has yet to distil the most effective means of understanding consumers' attitudes towards online video game purchases. Based on a qualitative study, our study contributes to literature on adoption theory by presenting some explanations involving online video games purchases by identifying salient perceptions of online and offline motivations and advances ideas on the facilitating role of incentives in making purchase decisions.</t>
  </si>
  <si>
    <t xml:space="preserve"> Leveraging the co-evolution of offline and online video games: an empirical study</t>
  </si>
  <si>
    <t xml:space="preserve">NOV-DEC 2016  </t>
  </si>
  <si>
    <t>Electronic Commerce Research and Applications</t>
  </si>
  <si>
    <t xml:space="preserve"> The effects of happiness types and happiness congruity on game app advertising and environments</t>
  </si>
  <si>
    <t xml:space="preserve"> Advertising effects; Congruity; Colors; Game apps; Happiness; Incentives</t>
  </si>
  <si>
    <t>1--14</t>
  </si>
  <si>
    <t>While gameplay experience is a multi-dimensional and multi-layered concept depending on game genres and players, one of the major motivations to play is the pursuit of happiness. This study distinguishes games of different happiness types and explores the advertising effects on young adults that resulted from multiple sources. They include: the happiness expected from advertised game apps; the happiness experienced when playing games with embedded ads; and the happiness congruity between game app advertising and environments. The effects of ad background colors and promotional incentives are also examined. Experimental results reveal that: advertising excited-happiness game apps and ads embedded in calm-happiness game app environments lead to better advertising effects; happiness incongruity generates higher intention to play the experimental game again; ad background colors and the presence of promotional incentives moderate happiness congruity effects; and red backgrounds (versus gray and blue) and incentives generate better attitudinal responses and click intentions.</t>
  </si>
  <si>
    <t xml:space="preserve">MAY 2016  </t>
  </si>
  <si>
    <t xml:space="preserve"> JOURNAL OF INTERACTIVE MARKETING </t>
  </si>
  <si>
    <t>Gamification and Mobile Marketing Effectiveness</t>
  </si>
  <si>
    <t>25-36</t>
  </si>
  <si>
    <t>Gamification; Gaming; Mobile; Retailing; Game design; Story; Mechanics; Aesthetics; Technology</t>
  </si>
  <si>
    <t xml:space="preserve">A variety of business sectors have been buffeted by the diffusion of mobile technology, a trend that presents a variety of difficult challenges but interesting opportunities to marketers. One such opportunity is gamification, which, one hopes, will enhance appeal to mobile consumers. Our sense from both personal experience and the literature is that the gamified mobile apps currently offered by firms mostly miss the mark. We provide a systematic overview of game design and note how principles derived from that field are highly applicable to gamification in mobile marketing settings. We are aided by the work of Schell (2008), whose Elemental Game Tetrad Model allows us to offer a coherent look at how gamification should affect mobile marketing outcomes. (C) 2016 Direct Marketing Educational Foundation, Inc., dba Marketing EDGE. </t>
  </si>
  <si>
    <t xml:space="preserve"> PROBLEMY ZARZADZANIA-MANAGEMENT ISSUES</t>
  </si>
  <si>
    <t xml:space="preserve"> Social relationships of both managers and creative workers in the context of value creation</t>
  </si>
  <si>
    <t>80-97</t>
  </si>
  <si>
    <t xml:space="preserve"> social relationships; informal relationships; video game developers; game industry; creative workers; creative industries</t>
  </si>
  <si>
    <t xml:space="preserve"> This paper refers to the significance and the level of exploitation of social relationships for value creation processes in the case of video game developers. The aim of the article is to present empirical findings on the level and structure of social relationships maintained by both managerial and creative workers inside and outside companies. The results show that social relationships maintained by both types of employees are used during video game development processes; however, creative workers' informal relations seem to play a more important role. Furthermore, it is indicated that internal social relationships are more important for video game developers in their core activity than those maintained outside their boundaries. Given the current stock of knowledge, the findings confirm prior, qualitative research on video game developers as well as reinforce prior results about the importance of social relationships in other industry contexts. Beside the above, this paper contributes to the existing literature as it provides: (1) a detailed description of the video game development process from the perspective of engaged employees, (2) a proposition of four-dimensional typology of social relationships characteristic of companies in creative industries, (3) a proposition of an extended typology of research in the network approach within strategic management, and (4) identification of future research challenges related to the exploration of social relationships from a strategic management perspective by applying social network analysis (SNA).</t>
  </si>
  <si>
    <t xml:space="preserve">EUROPEAN BUSINESS REVIEW </t>
  </si>
  <si>
    <t xml:space="preserve"> Network-based innovation: the case for mobile gaming and digital music</t>
  </si>
  <si>
    <t>155-175</t>
  </si>
  <si>
    <t>New product development; Regional innovation systems; Casual gaming; Customer focused design; Digital music; Network-based innovation</t>
  </si>
  <si>
    <t>Purpose - This paper aims to identify, analyze and discuss a potential new business opportunity that arises from the intersection of the digital music and game industries across borders throughout network-based innovation approach.
Design/methodology/approach - The research draws on review of industry and academic literature, two online surveys and interviews, overall encompassed by a interpretative exploratory research methodology strategy.
Findings - The study supports the interest and potential for developing new products that combine digital music and casual digital games and that draw on firms from more than one region, while potentially involving a wide set of social network key stakeholders.
Research limitations/implications - This is an exploratory study in which findings should be challenged by confirmatory studies, including new product design and development of modeling techniques and network-based innovation approaches. This research contributes for the generation of new insights over technological and social driving forces, as well as emerging trends that shed light on the global competitiveness and on convergence of mobile gaming and digital music industries at regional innovation systems view. It also discusses spillover mechanisms based on new knowledge creation, knowledge diffusion and knowledge appropriation throughout the key stakeholders. The customer-centric innovation and network value autocorrelation hypothesis was validated, and both technology convergence and social factors are enhancement factors for innovation. Limitations and further research with larger sampling, specialization techniques and empirical modeling to in-depth analysis is suggested.
Practical implications - The study provides a framework for managers to develop new products that merges boundaries of related industries and encourages network-based innovation and cooperation between industry players, involving different regions. Ultimately, it shows opportunities of diversification, by introducing new products into new markets, as result of interdependence, soft factors, knowledge spillover and absorptive capacity mechanisms over a network of key stakeholders across different regions throughout customer-centric innovation, while impacting also new discussion on entrepreneurship and knowledge spillover theory and policy making.
Social implications - Social capital network is key for innovation and knowledge spillover among industry players. Content creation regarding products and services show high dependence on spatial external cultural influences, tastes and habits for customer-centric innovation, while impacting on social and learning customer experience, as well.
Originality/value - The paper has value for product development and innovation managers, researchers and practitioners. It discusses the value of innovation systems that are purposively developed beyond traditional geographic and industry boundaries.</t>
  </si>
  <si>
    <t xml:space="preserve"> DEC 2015  </t>
  </si>
  <si>
    <t xml:space="preserve"> MARKETING LETTERS </t>
  </si>
  <si>
    <t xml:space="preserve"> Network externalities in online video games: an empirical analysis utilizing online product ratings</t>
  </si>
  <si>
    <t>679-690</t>
  </si>
  <si>
    <t>Network externalities; Network effects; Online product ratings; User reviews; Video games; Massively multiplayer online role-playing games</t>
  </si>
  <si>
    <t>Video games have become a major contributor to the USA and global economy. This paper studies network externalities in the online video game industry. Even though network externalities are recognized as a major driver of new product diffusion, testing the existence and the impact of network externalities at the individual level has been a challenge. By employing online product ratings in the estimation, we find that for online video games: (1) a larger installed base generates higher product ratings by individuals; (2) network externalities exhibit nonlinear dynamics over product life cycle-nonsignificant initially, highly significant next, and less significant in the later period; and (3) network externalities differ across consumer segments: the impact of the installed base is stronger on less-experienced consumers than on more-experienced ones. Our results suggest that network externalities should be treated as a dynamic rather than a time-invariant phenomenon and heterogeneous rather than homogeneous across consumers.</t>
  </si>
  <si>
    <t xml:space="preserve">NOV-DEC 2015  </t>
  </si>
  <si>
    <t>NOV 2015</t>
  </si>
  <si>
    <t>Machinima: Extending brand reach</t>
  </si>
  <si>
    <t>378-388</t>
  </si>
  <si>
    <t>VIDEO GAME INDUSTRY; DOMINANT LOGIC; CONSUMER; INNOVATION; CUSTOMERS; CREATION; MEDIA</t>
  </si>
  <si>
    <t>The paper presents findings of an empirical qualitative investigation into the role of machinima (machine-cinema) in extending the brand reach of game developers' market propositions, drawing on participation, co-creation and immaterial labour literature. Machinima is a contemporary Internet cultural phenomenon, whereby firms' 'super' customers create original works from game assets beyond that of merely gameplay. Interestingly, firms' marketing strategies are evidently focussed on traditional channels with apparently little emphasis given to Internet born cultures such as machinima, which now has massive global following. Thus, the resultant user-generated content, which may be subsequently adapted and further distributed by other customers, is harnessed by firms, effectively exploiting the prowess of the community of games players to market their endeavours as advertising and product development.</t>
  </si>
  <si>
    <t>AUG 2015</t>
  </si>
  <si>
    <t xml:space="preserve"> AUG 2015</t>
  </si>
  <si>
    <t xml:space="preserve"> JOURNAL OF CULTURAL ECONOMICS </t>
  </si>
  <si>
    <t xml:space="preserve"> Video games playing: A substitute for cultural consumptions?</t>
  </si>
  <si>
    <t>239-258</t>
  </si>
  <si>
    <t>Cultural participation; Video games; Zero-inflated ordered probit model</t>
  </si>
  <si>
    <t>This article discusses some economic and cultural features of video games and posits that this medium belongs within the core of cultural economics. We further provide an applied investigation of video game usage. Using data for Spain, we estimate zero-inflated ordered probit models to control for an excess of zeros in our ordinal dependent variable. We find that the probability of game playing increases with the consumption of other cultural goods (e.g., listening to music or watching television) or active involvement in artistic activities (e.g., writing or visual arts production). Game playing is in general an urban phenomenon; it is positively associated with the ownership of home equipment and access to new technologies, but decreases with greater time restrictions of a person. The main differences to the traditional art formats is that game playing appeals particularly to younger, usually less educated cohorts.</t>
  </si>
  <si>
    <t xml:space="preserve">JUL 2015  </t>
  </si>
  <si>
    <t xml:space="preserve"> ORGANIZATION </t>
  </si>
  <si>
    <t>The perils of project-based work: Attempting resistance to extreme work practices in video game development</t>
  </si>
  <si>
    <t>570-587</t>
  </si>
  <si>
    <t>extreme work; normative control; project-based work; video game development; work-life balance</t>
  </si>
  <si>
    <t>This article examines two blogs written by the spouses of game developers about extreme and exploitative working conditions in the video game industry and the associated reader comments. The wives of these video game developers and members of the game community decry these working conditions and challenge dominant ideologies about making games. This article contributes to the work intensification literature by challenging the belief that long hours are necessary and inevitable to make successful games, discussing the negative toll of extreme work on workers and their families, and by highlighting that the project-based structure of game development both creates extreme work conditions and inhibits resistance. It considers how extreme work practices are legitimized through neo-normative control mechanisms made possible through project-based work structures and the perceived imperative of a race or crunch' to meet project deadlines. The findings show that neo-normative control mechanisms create an insularity within project teams and can make it difficult for workers to resist their own extreme working conditions, and at times to even understand them as extreme.</t>
  </si>
  <si>
    <t xml:space="preserve"> FEB 2015</t>
  </si>
  <si>
    <t xml:space="preserve">PSYCHOLOGY &amp; MARKETING </t>
  </si>
  <si>
    <t>Mobility and innovation: A cross-country comparison in the video games industry</t>
  </si>
  <si>
    <t>121-137</t>
  </si>
  <si>
    <t>162-172</t>
  </si>
  <si>
    <t>SELECTIVE ATTENTION; PERCEPTUAL FLUENCY; BRAND; GAME; CHOICE; PERSUASION; EXTENSION; ATTITUDES; RESPONSES; PRODUCTS</t>
  </si>
  <si>
    <t>Labour market; Innovation; Mobility; Comparison of economic systems</t>
  </si>
  <si>
    <t>The use of advergames for the purpose of brand and product promotion is growing in popularity as the mobile gaming industry expands. The extant research on advergames, however, has focused primarily on factors influencing the effectiveness of in-game advertising (e.g., banner and pop-up ads appearing beside gameplay). Therefore, this research seeks to examine the impact of branded content integrated directly into the mechanics of a game. Across two studies, the influence of common game mechanics (e.g., shooting, collecting, avoiding) on affective and attentional processes are investigated by manipulating the design elements of a custom advergame. The results suggest that advergame mechanics can influence subsequent choices through perceptual fluency and affective transfer. Additionally, perceived difficulty was found to moderate the relationship between affective response and choice.</t>
  </si>
  <si>
    <t xml:space="preserve">Open labour markets are often seen as a precondition for innovation, particularly for new industries. However, this view ignores two core findings of the economic systems literature: first, that mobility patterns are institutional microsystems that need to be complementary to other institutions in the labour market; and second, that new industries may be characterised by incremental and complex innovation. Based on these considerations, we ask how mobility affects innovation in the video games industry in the US and Japan. We find that inter-firm mobility is beneficial for innovation in the US, but has negative effects in Japan. We further find that inter-functional mobility is beneficial for innovation in both countries. Our analysis is based on career histories from the video games industry in the US and Japan. We present an empirical study based on the game development of 815 video games and the careers of 28,426 video game developers who were involved in the development of games released between 1999 and 2009. </t>
  </si>
  <si>
    <t xml:space="preserve"> JAN 1 2015 </t>
  </si>
  <si>
    <t>EUROPEAN JOURNAL OF OPERATIONAL RESEARCH </t>
  </si>
  <si>
    <t>IFKAD 2015: 10TH INTERNATIONAL FORUM ON KNOWLEDGE ASSET DYNAMICS: CULTURE, INNOVATION AND ENTREPRENEURSHIP: CONNECTING THE KNOWLEDGE DOTS</t>
  </si>
  <si>
    <t xml:space="preserve"> How to practice the trinomial Creativity, Technology, Entrepreneurship in a business incubator. A long experience of difficulties and successes</t>
  </si>
  <si>
    <t>292-303</t>
  </si>
  <si>
    <t>84-92</t>
  </si>
  <si>
    <t>Innovative Entrepreneurship; Creative Industry; Incubators</t>
  </si>
  <si>
    <t>Quality; Game theory; Competition; Entry; Platforms and content</t>
  </si>
  <si>
    <t xml:space="preserve"> Purpose - In the experience of a business incubator a particular aspect is represented by the complexity of adapting its methodologies and strategies to the changing exigencies of the final market and to the growing request for creativity in the content and carriers of the products supplied by the new companies. Creativity is not only fantasy or imagination, but also study of new occasions of use and new ways of dressing, traveling, reading and so on.
Design/methodology/approach - The UK's definition of the creative industries includes thirteen sectors: advertising, architecture, the art and antiques market, crafts, design, designer fashion, film, interactive leisure software (ie. video games), music, the performing arts, publishing, software, and television and radio. Because it was the first definition offered by a government, this original UK definition has been widely adopted by other countries, with sectors adapted based on local commercial and cultural importance. UNCTAD's 2008 report Creative Economy suggested a more inclusive definition which brought this term into popular use and recognized the wider societal impact: 'the interface between creativity, culture, economics and technology as expressed in the ability to create and circulate intellectual capital, with the potential to generate income, jobs and export earnings while at the same time promoting social inclusion, cultural diversity and human development. Basing on this definition our work is concerned with putting together creativity, technology and entrepreneurship in a typical incubation activity, enhancing the entrepreneurial potential of the region and promoting real occasions of jobs creation.
Originality/value - This methodology puts in evidence that this is a phenomenon of small figures and not an industrial production process : creative industries are strongly based on the human talent but in a right mix with technologies and how - to-do competences. An incubator can cover in particular this last aspect but not to supply missing creativity or the technological illiteracy. Incubators are living a changing period: the original model based on fixed packages of consultancy about marketing, administration and finance, production is totally outdated. Incubation experts are looking for less structured models and much more networked organizational solutions.
Practical implications - The outcomes of the application of the described methodological approach are new lines of action for incubators and similar structures and suggest interesting opportunities of exploiting research results or sub-products of the academic research as row material in the new companies creation process.</t>
  </si>
  <si>
    <t xml:space="preserve">We analyze the role of quality, which we define as an attribute of a product that increases consumers' willingness to buy, as a competitive tool in a quality-price setting. We consider an incumbent's entry-deterrence strategies using quality as a deterrent when faced by a potential entrant. We investigate settings motivating the incumbent to blockade the entrant (i.e., prevent entry without extra effort), deter the entrant (i.e., prevent entry with extra effort), or accommodate the entrant (i.e., allow the entry to take place). We identify conditions under which the incumbent may actually over-invest in quality to deter entrance. More interestingly, we also identify conditions under which the incumbent may decrease his quality investment to make it easier for the entrant to penetrate the market. Our model sheds light on entry scenarios of particular platform product markets such as the entry of Xbox to the video game console market. </t>
  </si>
  <si>
    <t xml:space="preserve">
Quality and entry deterrence
</t>
  </si>
  <si>
    <t>FEB 2014</t>
  </si>
  <si>
    <t xml:space="preserve"> MANAGEMENT SCIENCE </t>
  </si>
  <si>
    <t xml:space="preserve">SHAPING THE FUTURE OF BUSINESS AND SOCIETY - SYMBIOSIS INSTITUTE OF MANAGEMENT STUDIES (SIMS) </t>
  </si>
  <si>
    <t xml:space="preserve"> Advergaming - The Novel Instrument in the Advertsing</t>
  </si>
  <si>
    <t xml:space="preserve"> History matters: The impact of reviews and sales of earlier versions of a product on consumer and expert reviews of new editions</t>
  </si>
  <si>
    <t>Turn-and-Earn Incentives with a Product Line</t>
  </si>
  <si>
    <t>400-414</t>
  </si>
  <si>
    <t>73-83</t>
  </si>
  <si>
    <t>247-254</t>
  </si>
  <si>
    <t>supply chain; game theory; inventory allocation</t>
  </si>
  <si>
    <t>Sequels; Product reviews; Expert critics; Consumers; Variability</t>
  </si>
  <si>
    <t xml:space="preserve"> Advertisement; Advergaming; Brand Awareness; SWOT Analysis; India</t>
  </si>
  <si>
    <t>Advergaming is comprises of two word Advertising and gaming. Advergaming is the process in which advertising message, logo of company or other information about the brand is incorporated with online games or videos games. The Indian gaming industry is valued at INR 10.0 billion and is expected to grow at a CAGR of 31 percent to INR 38.3 billion by 2015. These games are typically played by users for about 5-10 minutes, and this level of engagement is expected to be more impactful than a 10 second advertisement on television/radio. Advergaming have attracted the attention of academician, researchers and industrialist but very few research have yet conducted in this field might be it is new emerging topic. The Objectives of this research paper are to formulate the conceptual framework of advergaming by covering various aspects, to conduct SWOT Analysis of Advergaming in Indian Market and to study the effectiveness of advergaming in brand awareness and brand recall. Observational and creative and critical writing is adopted to formulate domine, types and SWOT analysis of Advergaming. In order to verify the effectiveness of adverdgaming on brand awareness, self administrated questionnaire is filled by 150 respondents, convenient sampling is adopted. The respondents were graduates college students and professionals within age of 20-35 years, located in Mumbai, Pune and Bangalore region. Percentage Method is implemented for analysis. Advergaming technique helps in enhancing brand recall and awareness. It motivate customer to think for purchase of product but before actual purchase customer search for more information from other sources too. Research concludes that primary objective of adverdgaming should be amusement and gratification and secondary should be brand recall or sales in order to holds the interests of customers. This research paper formulates domain of Advergaming, its type, scope and SWOT analysis for Indian Market.</t>
  </si>
  <si>
    <t xml:space="preserve"> EUROPEAN MANAGEMENT JOURNAL  Volume: 32  Issue: 1  Pages: 73-83  DOI: 10.1016/j.emj.2013.11.001  Published: FEB 2014  
Abstract: Product reviews are assumed to be based on the observable characteristics of the underlying product. However, in the case of new editions in a product series, the determinants may include signals that originate from the reviews and the sales of editions that precede the focal product edition. Our analysis of 577 video games released in a series between 2000 and 2009 indicates that the reviews of earlier versions carry over to the reviews of the sequel by the same type of reviewer. We also find that expert reviews are influenced by the average review of previous editions by consumers and the average sales of previous editions of the product. This suggests that experts tend to adapt to the taste of consumers. Furthermore, it is found that a lack of consensus, between reviewers of a particular type, weakens the impact of average past reviews, whilst it magnifies the impact of the sales of earlier versions. ID (C) 2013 Elsevier Ltd. All rights reserved.</t>
  </si>
  <si>
    <t>When manufacturers do not have sufficient capacity to meet demand and cannot increase prices, they have to determine other methods to allocate goods among retailers. A common allocation mechanism is based on a retailer's sales history: a retailer that has ordered larger quantities in the past should get a greater allocation than a retailer that has historically ordered smaller quantities. This mechanism, known as a turn-and-earn allocation rule, is commonly used in many industries such as automobiles, microprocessors, video game consoles, etc. The existing literature has considered the effect of turn-and-earn allocation rules when a manufacturer sells a single product. However, when we consider a product line, it is not clear whether the manufacturer is better off basing its allocation on the sales history of the entire product line or solely on the sales history of the product in short supply. In particular, a shortage of one product can lead retailers and consumers to move toward other products in the line. This, in turn, can have an effect on the manufacturer's optimal allocation mechanism. We examine this issue by developing a model of a supplier selling two substitutable goods through two retailers. Within this setup, we introduce a general turn-and-earn allocation rule that allows the entire sales history to influence allocation levels. Counter to previous work, we show that certain turn-and-earn rules not only help the manufacturer but can also help the retailer and increase total supply chain profits.</t>
  </si>
  <si>
    <t>Purpose - The purpose of this paper is to identify the factors that influence people to play socially interactive games on mobile devices. Based on network externalities and theory of uses and gratifications (U&amp;G), it seeks to provide direction for further academic research on this timely topic.
Design/methodology/approach - Based on 237 valid responses collected from online questionnaires, structural equation modeling technology was employed to examine the research model.
Findings - The results reveal that both network externalities and individual gratifications significantly influence the intention to play social games on mobile devices. Time flexibility, however, which is one of the mobile device features, appears to contribute relatively little to the intention to play mobile social games.
Originality/value - This research successfully applies a combination of network externalities theory and U&amp;G theory to investigate the antecedents of players' intentions to play mobile social games. This study is able to provide a better understanding of how two dimensions - perceived number of users/peers and individual gratification - influence mobile game playing, an insight that has not been examined previously in the mobile apps literature.</t>
  </si>
  <si>
    <t>Smartphones; Mobile devices; Intention to play; Mobile social games; Network externalities theory; Uses and gratifications theory; Tablet computers</t>
  </si>
  <si>
    <t>INCREASING RETURNS; DYNAMICS; MARKET; INFORMATION; STUDENTS; SYSTEMS; GROWTH; ENTRY</t>
  </si>
  <si>
    <t>313-331</t>
  </si>
  <si>
    <t>Why do people play mobile social games? An examination of network externalities and of uses and gratifications</t>
  </si>
  <si>
    <t>Interactive web-based simulations for strategy and sustainability: The MIT Sloan LearningEdge management flight simulators, Part I</t>
  </si>
  <si>
    <t>INTERNET RESEARCH </t>
  </si>
  <si>
    <t>JAN-JUN 2014  </t>
  </si>
  <si>
    <t xml:space="preserve"> NOV 2013  </t>
  </si>
  <si>
    <t xml:space="preserve"> STRATEGIC MANAGEMENT JOURNAL</t>
  </si>
  <si>
    <t xml:space="preserve"> Platform competition: Strategic trade-offs in platform markets</t>
  </si>
  <si>
    <t>1331-1350</t>
  </si>
  <si>
    <t xml:space="preserve"> ecosystem; multisided markets; platform competition; platform positioning; strategic trade-offs; winner take all</t>
  </si>
  <si>
    <t>Because the literature on platform competition emphasizes the role of network effects, it prescribes rapidly expanding a network of platform users and complementary applications to capture entire markets. We challenge the unconditional logic of a winner-take-all (WTA) approach by empirically analyzing the dominant strategies used to build and position platform systems in the U.S. video game industry. We show that when platform firms pursue two popular WTA strategies concurrently and with equal intensity (growing the number and variety of applications while also securing a larger fraction of those applications with exclusivity agreements), it diminishes the benefits of each strategy to the point that it lowers platform performance. We also show that a differentiation strategy based on distinctive positioning improves a platform's performance only when a platform system is highly distinctive relative to its rivals. Our results suggest that platform competition is shaped by important strategic trade-offs and that the WTA approach will not be universally successful.</t>
  </si>
  <si>
    <t xml:space="preserve"> SEP 2013  </t>
  </si>
  <si>
    <t xml:space="preserve"> JOURNAL OF BUSINESS RESEARCH</t>
  </si>
  <si>
    <t>A Bayesian network approach to examining key success factors of mobile games</t>
  </si>
  <si>
    <t>1353-1359</t>
  </si>
  <si>
    <t xml:space="preserve"> Mobile games; Bayesian networks; New product performance</t>
  </si>
  <si>
    <t>As mobile game business becomes one of the most lucrative as well as fast-growing businesses, examining key success factors in this industry is of great interest. Utilizing a research method called Bayesian network, this paper models and tests interrelationship among product, marketing, consumer and competition variables. The current study surveys experts who launch many games in Korea. The three most crucial factors for successful games turn out to be targeting, awareness and consumers' willingness to pay (WTP). Many of the other factors influence the performance of games via these three factors. This paper not only investigates into the sensitivity of game performance to targeting and awareness levels but also examines the influences of product/marketing variables on consumers' first impression or willingness to pay. The findings on the roles of product or marketing factors that affect consumers' perceptions and responses, thereby competitiveness and success, will help game makers and distributors make reasonable decisions in allocating corporate resources more efficiently. (C) 2012 Elsevier Inc. All rights reserved.</t>
  </si>
  <si>
    <t xml:space="preserve"> MAY 6 2013</t>
  </si>
  <si>
    <t>FORBES</t>
  </si>
  <si>
    <t>Is This the Fastest-Growing Game Company Ever?</t>
  </si>
  <si>
    <t>In less than a year Supercell has launched two of the biggest apps in Apple's history It's now grossing $70 million-a month.</t>
  </si>
  <si>
    <t>JAN 2012  </t>
  </si>
  <si>
    <t xml:space="preserve">NOV 2011  </t>
  </si>
  <si>
    <t>OCT-DEC 2011</t>
  </si>
  <si>
    <t xml:space="preserve"> JOURNAL OF MARKETING</t>
  </si>
  <si>
    <t xml:space="preserve"> LONG RANGE PLANNING </t>
  </si>
  <si>
    <t>ENTRY INTO PLATFORM-BASED MARKETS</t>
  </si>
  <si>
    <t>Multihoming in Two-Sided Markets: An Empirical Inquiry in the Video Game Console Industry</t>
  </si>
  <si>
    <t>User Communities and Social Software in the Video Game Industry</t>
  </si>
  <si>
    <t>5--6</t>
  </si>
  <si>
    <t>88-106</t>
  </si>
  <si>
    <t>39-54</t>
  </si>
  <si>
    <t>317-343</t>
  </si>
  <si>
    <t>WORD-OF-MOUTH; ONLINE COMMUNITIES; BRAND COMMUNITY; INFORMATION-TECHNOLOGY; INNOVATION; FIRM; KNOWLEDGE; ORGANIZATION; GOVERNANCE; CREATION</t>
  </si>
  <si>
    <t>two-sided markets; multihoming; entertainment markets; indirect network effects; video game industry</t>
  </si>
  <si>
    <t>platform-based markets; winner-take-all; first-mover advantage; indirect network effects; video game industry</t>
  </si>
  <si>
    <t xml:space="preserve"> This paper examines the relative importance of platform quality, indirect network effects, and consumer expectations on the success of entrants in platform-based markets. We develop a theoretical model and find that an entrant's success depends on the strength of indirect network effects and on the consumers' discount factor for future applications. We then illustrate the model's applicability by examining Xbox's entry into the video game industry. We find that Xbox had a small quality advantage over the incumbent, PlayStation 2, and the strength of indirect network effects and the consumers' discount factor, while statistically significant, fall in the region where PlayStation 2's position is unsustainable. </t>
  </si>
  <si>
    <t>Two-sided markets are composed of platform owners and two distinct user networks that either buy or sell applications for the platform. The authors focus on multihoming-the choice of an agent in a user network to use more than one platform. In the context of the video game console industry, they examine the conditions affecting seller-level multihoming decisions on a given platform. Furthermore, they investigate how platform-level multihoming of applications affects the sales of the platform. The authors show that increased platform-level multihoming of applications hurts platform sales, a finding consistent with literature on brand differentiation, but they also show that this effect vanishes as platforms mature or gain market share. The authors find that platform-level multihoming of applications affects platform sales more strongly than the number of applications. Furthermore, among mature platforms, an increasing market share leads to more seller-level multihoming, while among nascent platforms, seller-level multihoming decreases as platform market share increases. These findings prompt scholars to look beyond network size in analyzing two-sided markets and provide guidance to both (application) sellers and platform owners.</t>
  </si>
  <si>
    <t xml:space="preserve">Firms manufacturing video games and player communities enjoying the games are closely related, not only in a producer-user way, but also in co-development, testing and diffusion activities. This paper explores these tight relationships. The interaction between firms and user communities in this industry has drastically increased in intensity and quality with the introduction and development of social software. However, Social software has simultaneously raised new managerial challenges. Based on a theoretical discussion and empirical material we propose a typology of users in the video game industry. These communities have different reactions to incentives coming from firms producing games and therefore have to be approached and harnessed with specific community management practices and social software devices. </t>
  </si>
  <si>
    <t xml:space="preserve"> The importance of incumbent firms' ability to transform themselves according to the changing technological environment has been underlined by several scholars and practitioners. Yet, how incumbents leverage on commercial capabilities in order to develop such technological reconfiguration abilities in the midst of fierce competition from new entrants has not gained enough attention. To address the above research issue, our study investigated the case of Nintendo, an incumbent firm in the video game industry, using the dynamic capability perspective. Our study relied on primary and secondary data collected from diverse sources such as interviews, web contents, magazines, the US Patent and Trademark Office and Wikipedia. Three component factors that reflect the common features of dynamic capabilities across past studies emerged as the basis of Nintendo's reconfiguration ability. Underlining the significance of these commercial capabilities in the technological reconfiguration of an incumbent, our paper helps to synthesize this stream of literature and extends guidelines for future empirical studies to develop the dynamic capability construct. In addition, the findings also help managers devise strategies for an adaptive organization.</t>
  </si>
  <si>
    <t>Dynamic capability; Game console; Competence; Resource-based view of the firm</t>
  </si>
  <si>
    <t>228-239</t>
  </si>
  <si>
    <t>Purpose - The objective of this paper is to present an empirically founded outline of value creation and the orchestration of this process.
Design/methodology/approach - A qualitative study of the video game industry was undertaken for which data were collected through use of both primary and secondary sources. The gathered data enabled a categorization of the industry, from both a user and a firm perspective, into different archetypical modes of value creation.
Findings - The study adds to the understanding of value creation by illustrating that a firm can orchestrate the process through which value is created by being: an inspirator; a facilitator, and an attendant. In illustrating the continuity of this process, the paper introduces the orchestrating firm and the value emergence process.
Research limitations/implications - In describing the modes through which interaction occurs within the video game industry, the paper provides an outline which can be used for further investigations of value creation. This industry holds, however, certain features making the arguments presented in need of further research.
Practical implications - Based on the empirical findings, an outline is provided for the allocation and deployment of internal resources in order to enable continuous value creation.
Originality/value - The paper empirically exemplifies how value creation is orchestrated by developing firms within the video game industry and illustrates value creation as a continuous process; a value emergence process.</t>
  </si>
  <si>
    <t>Service logic; Value emergence process; Orchestration; Resource integration; Video game industry; Video games; Asset valuation</t>
  </si>
  <si>
    <t>392-409</t>
  </si>
  <si>
    <t xml:space="preserve"> Capability reconfiguration of incumbent firms: Nintendo in the video game industry</t>
  </si>
  <si>
    <t xml:space="preserve"> Examination Into the Firm Without Fundamental Technology: A Case Study of Nintendo</t>
  </si>
  <si>
    <t xml:space="preserve"> PROCEEDINGS OF THE 6TH EUROPEAN CONFERENCE ON INNOVATION AND ENTREPRENEURSHIP, VOL 1 AND 2  </t>
  </si>
  <si>
    <t>DEC 2010</t>
  </si>
  <si>
    <t xml:space="preserve"> MANAGING SERVICE QUALITY</t>
  </si>
  <si>
    <t>ADAPTATION AND VALUE CREATING COLLABORATIVE NETWORKS</t>
  </si>
  <si>
    <t xml:space="preserve">SERVICE BUSINESS </t>
  </si>
  <si>
    <t xml:space="preserve"> The orchestrating firm: value creation in the video game industry</t>
  </si>
  <si>
    <t xml:space="preserve"> The Player Manager: Collaboration and Involvement</t>
  </si>
  <si>
    <t xml:space="preserve"> The appealing characteristics of download type mobile games</t>
  </si>
  <si>
    <t>367-374</t>
  </si>
  <si>
    <t>253-269</t>
  </si>
  <si>
    <t>Manager; video games; Y generation; forecasting; collaboration</t>
  </si>
  <si>
    <t>Mobile game; Copresense; Perceived enjoyment; Intention to play; Flow theory</t>
  </si>
  <si>
    <t>This paper has as its objective to put forward a profile for the 'manager of the future'. It draws on a review of the literature and on a series of unstructured interviews with 12 trainers, recruiters, directors and young graduates. Research carried out in large global companies in the fields of industry and multimedia confirms the under-exploitation of certain competences and the immergence of new forms of management and recruitment in modern companies. Generation Y is blossoming and, with its practices and its new demands, is jostling against traditional modes of management. This paper first highlights the tensions between individuals, the organization and its environment, plus the lack of recognition regarding these neo-managers' competences and valuable talents. An analogy between managers and video game players leads us to the analysis of three case studies and to interviews with 12 experts in their individual professional fields: three trainers, three purchasing directors, and three young purchasing graduates. Their contributions, combined with the conclusions drawn from the case studies permit the co-construction of the profile of tomorrow's manager, the "player manager".</t>
  </si>
  <si>
    <t xml:space="preserve"> As the mobile game industry enjoys continual and rapid growth in the market and becomes a major sector of the service industry, it is of great interest to examine the very features that make mobile games so fascinating and keep its players coming for more. Pinpointing more precisely the very factors that increase the attraction of games will help game makers allocate corporate resources more efficiently. In addition, a more in depth analysis of the appealing characteristics enable game producers to establish an organized strategy in developing more advanced and technologically sophisticated mobile games, and to enhance their competitive advantage. In order to find these factors, we proposed a model, analyzed empirical data, and then interpreted the results. In this study, we examined the download type mobile game to find and compare factors that cause intent to play. The suggested model has three layers. The top layer is the intent to play mobile games. The second layer, the psychological perception layer, consists of two perceptive factors: perceived enjoyment, and perceived copresence. The third layer is a technological layer, used to classify the characteristics of the mobile games content into image, communication, and attractive characteristics, all of which have relationships with perceptive factors. The study shows some interesting results and we believe the conclusion and implications of this research will be useful for mobile game scholars and industry participants.</t>
  </si>
  <si>
    <t>874-881</t>
  </si>
  <si>
    <t>firm without fundamental technology; economic advantage; organizational advantage; game machine industry; Nintendo</t>
  </si>
  <si>
    <t xml:space="preserve"> The purpose of this study is to examine how the firm without fundamental technology to gain the competitive advantage. This study takes Nintendo in the home video game machine industry in Japan as an object of study. Nintendo does not own the fundamental technology of home video game machine, such as CPU and GPU. However, it could develop the Wii. As a result, this paper points out Nintendo gains the two advantages, economic advantage and organizational advantage.</t>
  </si>
  <si>
    <t xml:space="preserve"> SEP-OCT 2010  </t>
  </si>
  <si>
    <t xml:space="preserve"> JUN 2010  </t>
  </si>
  <si>
    <t xml:space="preserve"> MAR 2010  </t>
  </si>
  <si>
    <t>JOURNAL OF MARKETING RESEARCH  </t>
  </si>
  <si>
    <t>Modelling consumer entertainment software choice: An exploratory examination of key attributes, and differences by gamer segment</t>
  </si>
  <si>
    <t>Dynamics of Pricing in the Video Game Console Market: Skimming or Penetration?</t>
  </si>
  <si>
    <t>Impact of Online Consumer Reviews on Sales: The Moderating Role of Product and Consumer Characteristics</t>
  </si>
  <si>
    <t>381-392</t>
  </si>
  <si>
    <t>428-443</t>
  </si>
  <si>
    <t>133-148</t>
  </si>
  <si>
    <t>price skimming; penetration pricing; policy simulation; indirect network effect; dynamic programming</t>
  </si>
  <si>
    <t>Internet marketing; online consumer reviews; word of mouth; video game; long tail</t>
  </si>
  <si>
    <t xml:space="preserve">From virtually nowhere 20 years ago to sales of US$ 9.5 billion in 2007, the video game industry has now overtaken movie industry box-office receipts in terms of annual sales, and blockbuster video games can out perform blockbuster movies for opening-week sales. This dramatic growth is likely to continue in coming years. Yet there has been little scholarly attention to consumers within the industry. This research fills this gap by providing a comprehensive study of consumer behaviour in the gaming industry, using the Theory of Planned Behaviour (TPB); a widely used, robust and reliable consumer research instrument. The study elicits key salient attributes for the major constructs in the TPB model - attitude, subjective norm, and perceived behavioural control - and shows how these key constructs affect purchase intention. To avoid aggregation error in analysing overall market data, this study segments the market and examines differences in perspective by gamer type. We therefore examine differences in these key salient attributes by gamer type to understand consumer motivations better.
As the first systematic study to examine consumer behaviour issues in the gaming industry, this study provides useful insights to consumers' behaviour in a large, growing industry. Consumer perceptions and behaviour toward entertainment software is complex and this study is not the final word, but it is the first available empirical evidence and can thus move forward the discussion from speculation to replication, extension, and alternative approaches. For managers in this industry, this study demonstrates how a comprehensive model can be applied to entertainment software. </t>
  </si>
  <si>
    <t xml:space="preserve"> Nintendo lost its dominant position in the video game industry during the console war between its Nintendo 64 and Sony's Play Station. However, Nintendo could have made several different strategic decisions to change the outcome. This article develops a structural model and investigates these alternative strategies through policy simulations. In particular, the author provides a framework to study firms' optimal pricing strategies under network effects, consumer heterogeneity, and oligopolistic competition. Consumer heterogeneity provides an incentive for a durable goods manufacturer to price skim, while network effects lead to an opposite motive for penetration pricing. The proposed framework incorporates these two competing motives under oligopolistic competition. The author estimates a demand system that allows for indirect network effects and consumer heterogeneity and then numerically solves for the Markov perfect equilibrium in firms' dynamic pricing game. Policy simulations indicate that Nintendo could have won the console war either with 10% more games or with a "head start" of one million units in installed base at the time of the Play Station introduction.</t>
  </si>
  <si>
    <t>This article examines how product and consumer characteristics moderate the influence of online consumer reviews on product sales using data from the video game industry. The findings indicate that online reviews are more influential for less popular games and games whose players have greater Internet experience. The article shows differential impact of consumer reviews across products in the same product category and suggests that firms' online marketing strategies should be contingent on product and consumer characteristics. The authors discuss the implications of these results in light of the increased share of niche products in recent years.</t>
  </si>
  <si>
    <t>MANAGEMENT DECISION</t>
  </si>
  <si>
    <t>Discovering the facets of copyright licensing for commercial composers</t>
  </si>
  <si>
    <t xml:space="preserve"> Identifying Entrepreneurial Characteristics and Opportunities in Technology Entrepreneurship</t>
  </si>
  <si>
    <t>1400-1409</t>
  </si>
  <si>
    <t>291-298</t>
  </si>
  <si>
    <t>Copyright law; Intellectual property; Music industry; Entrepreneurs; Licensing</t>
  </si>
  <si>
    <t>technology; strategy; marketing; opportunity; engineering</t>
  </si>
  <si>
    <t>Purpose - The purpose of this paper is to examine the facets of copyright licensing for commercial composers. As traditional business models within the music industry wane, there emerges a tacit opportunity for composers to exploit copyright through partnerships with third-party entrepreneurs, across sectors such as television, video games and film.
Design/methodology/approach - A case study is utilised to identify opportunities within the television sector for commercial composers who own both publishing and mechanical copyright. Despite the economic crisis facing the entertainment industries, the paper identifies facets for commercial composers through licensing their intellectual property (IP) to third-party entrepreneurs.
Findings - Composers who own both publishing and mechanical rights arguably hold a market advantage, resulting in an emergence of "one-stop" licensing agreements and less administrative fees - for major publishers.
Research limitations/implications - The implications asserted within this paper relate specifically to the television sector and further research could be undertaken in order to examine the utilisation of similar practice across different sectors, such as video games, and film, within which different. opportunities and limitations will undoubtedly exist.
Practical implications - The implications for composers and managers is clear. A basic understanding of key legal terms, contract structure and the administrative functions of societies such as the MCPS-PRS Alliance, are essential. This paper offers a valuable insight into very current changes across both the music and television sectors, identifying tangible opportunities for commercial composers.
Originality/value - This paper explores the facets of copyright licensing for commercial composers within new sectors including television. The author believes that sectors such as television, film and videogames can and do provide lucrative opportunities for independent musicians, composers and record labels. It is essential to explore such opportunities.</t>
  </si>
  <si>
    <t>This paper examines the unique characteristics and context of engineers-turned-entrepreneurs. In terms of the innovation process, this research analyzes the advantages and disadvantages of a technology-push strategy versus a market-pull strategy for innovation in two ways, i.e. by primary data gathered from engineering students and by discussing two case vignettes of new ventures founded by engineers-turned-entrepreneurs in Newfoundland, Canada. The two industries include video gaming software and artisan craft beer. From this analysis, it is proposed that potential product or business opportunities are identified and pursued uniquely by engineers-turned-entrepreneurs, the information processing styles of engineers-turned-entrepreneurs are unique to the current literature addressing entrepreneurial attributes, and the knowledge environment that these engineers-turned-entrepreneurs typically incubate in is highly conducive to the success of their new ventures. The paper also explores how engineers-turned-entrepreneurs recognize and manage the weaknesses in their approach to innovation and entrepreneurship, with the main shortcomings being a lack of marketing expertise and a feeble assessment of demand conditions. Under the premise of being inventors who are pursuing the idea of "following their dreams", the research proposes that engineers-turned-entrepreneurs do not put enough focus on "fitting" their invention into the lifestyle, well-being, or habits of potential customers. The research discusses how knowledge conditions in the environment that engineers-turned-entrepreneurs typically develop in can facilitate a better understanding of market demand and customer fit. Technological innovation and entrepreneurial effort should be matched with customer understanding and attractive demand, and this can be accomplished with the unique perspective that engineers bring to entrepreneurship.</t>
  </si>
  <si>
    <t xml:space="preserve">NOV 2007  </t>
  </si>
  <si>
    <t xml:space="preserve"> RESEARCH POLICY</t>
  </si>
  <si>
    <t xml:space="preserve"> A bridge over troubled waters: Bridging organisations and entrepreneurial opportunities in emerging sectors</t>
  </si>
  <si>
    <t>1314-1334</t>
  </si>
  <si>
    <t>sectoral systems of innovations; entrepreneurship; disruptive innovation; brokerage; video games industry</t>
  </si>
  <si>
    <t xml:space="preserve"> Bridging institutions or organisations are regarded as having positive effects in the Sectoral Systems of Innovation (SSI) literature, particularly in compensating for weaknesses in these systems. Yet, we know little about the organisational practices that make their role effective, or the types of innovation paths that they may facilitate within a system. This paper shows how bridging organisations may promote neglected areas of creativity and potential disruptive innovation. These blocked opportunities tend to emerge at the boundaries of SSI: where old sectors overlap and new trajectories form. We draw on the social networks, entrepreneurship and disruptive innovation literature and analyse an intervention in the UK electronic games industry: the evaluation of business propositions exploiting new gaming platforms such as mobile telephones, DVD and film. Using an innovative co-productive research design. the study shows how the effectiveness of bridging organisation activity depends on key design choices and brokerage capabilities.</t>
  </si>
  <si>
    <t xml:space="preserve"> Proceedings of the 2005 International Conference on Management Science &amp; Engineering (12th), Vols 1- 3</t>
  </si>
  <si>
    <t xml:space="preserve"> Cooperation models for Korean and Chinese firms in the mobile handset and online game industries</t>
  </si>
  <si>
    <t>1298-1301</t>
  </si>
  <si>
    <t xml:space="preserve"> Korean SMEs; China's mobile handset and online game market; strategy; business model; division of labor; value chain</t>
  </si>
  <si>
    <t>China has become a strategically important market for Korean companies. While cooperating with China is obviously important for their success and survival, a more difficult question lies in finding a new and sustainable business model applicable to China. This paper studies the current challenges and strategies of Korean Small and Medium-sized Enterprises (SMEs) in high-tech market such as the mobile handsets and online games that are trying to extend their business to China. It focuses on the issue that Korean firms face in order to find a way to survive and integrate with rising China. It examines their successes and failures in terms of what parts of the value chain-they, specialize in and how they establish a division of labor with China.</t>
  </si>
  <si>
    <t xml:space="preserve"> APR 2003  </t>
  </si>
  <si>
    <t xml:space="preserve"> SPR 2003  </t>
  </si>
  <si>
    <t xml:space="preserve"> CALIFORNIA MANAGEMENT REVIEW  </t>
  </si>
  <si>
    <t xml:space="preserve"> Network effects and competition: An empirical analysis of the home video game industry</t>
  </si>
  <si>
    <t xml:space="preserve"> Technological leapfrogging: Lessons from the US video game console industry</t>
  </si>
  <si>
    <t>375-384</t>
  </si>
  <si>
    <t>network externalities; technology lock-in; new empirical industrial organization</t>
  </si>
  <si>
    <t>NETWORK EXTERNALITIES; PRODUCT</t>
  </si>
  <si>
    <t>Building on the resource-based view of the firm, we advance the idea that a firm's customer network can be a strategic asset. We suggest that network effects are a function of network size (i.e., installed customer base) and network strength (i.e., the marginal impact of a unit increase in network size on demand). We empirically study these network effects in the 16-bit home video game industry in which the dominant competitors were Nintendo and Sega. In the spirit of the new empirical 10 framework, we estimate a structural econometric model assuming the data are equilibrium outcomes of the best fitting noncooperative game in price and advertising. After controlling for other effects, we find strong evidence that network effects are asymmetric between the competitors in the home video game industry. Specifically, we find that the firm with a smaller customer network (Nintendo) has higher network strength than the firm with the larger customer base (Sega). Thus, our results provide a possible explanation for this situation in which the firm with a smaller customer network (Nintendo) was able to overtake the sales of a firm with a larger network size (Sega).</t>
  </si>
  <si>
    <t xml:space="preserve"> in industries characterized by network externalities, the self-reinforcing effects of installed base and the availability of complementary goods can lead to a single (or few) firm(s) controlling nearly all of the market share in a product category. A new entrant may attempt to displace the incumbent standard by introducing a radically improved technology, "leapfrogging" the current generation. However, a technological advantage alone is often not enough. To lure customers away from the existing standard, the new technology must somehow yield more value than the combination of value yielded by the incumbent technology's functionality, installed base, and complementary goods. This article develops a multidimensional framework of technology value components, which is then applied to data from case studies of three generations of competition in the U.S. video game industry. The article presents both strategies a potential entrant can use to successfully leapfrog an incumbent and strategies an incumbent can use to defend its position.</t>
  </si>
  <si>
    <t>ISSUE</t>
  </si>
  <si>
    <t>Pages</t>
  </si>
  <si>
    <t>Jul 2015</t>
  </si>
  <si>
    <t>Promoting sales of online games through customer engagement</t>
  </si>
  <si>
    <t>14</t>
  </si>
  <si>
    <t>4</t>
  </si>
  <si>
    <t xml:space="preserve"> 241-250</t>
  </si>
  <si>
    <t xml:space="preserve"> Computer &amp; video games , Studies , Behavioral decision theory , Consumer behavior , Electronic commerce , Interactive marketing</t>
  </si>
  <si>
    <t>Revue d'Économie Industrielle</t>
  </si>
  <si>
    <t>THE RISE AND FALL OF AN OPEN BUSINESS MODEL</t>
  </si>
  <si>
    <t>146</t>
  </si>
  <si>
    <t xml:space="preserve"> 85-113,7</t>
  </si>
  <si>
    <t xml:space="preserve"> Business models , Organization theory , Innovations , Organizational change , Competition , Historical analysis , Knowledge sharing , United States--US</t>
  </si>
  <si>
    <t>Summer 2008</t>
  </si>
  <si>
    <t>Economic Development Journal</t>
  </si>
  <si>
    <t>fostering the business OF GAMES</t>
  </si>
  <si>
    <t>7</t>
  </si>
  <si>
    <t>3</t>
  </si>
  <si>
    <t xml:space="preserve"> 20-26</t>
  </si>
  <si>
    <t xml:space="preserve"> Computer &amp; video games , Public private partnerships , Economic development , Interactive media , Business growth , United States--US , Seattle Washington</t>
  </si>
  <si>
    <t>  When most people think of video games, they think kids, they think toys. At enterpriseSeattle, a public-private economic development partnership charged with the mission of building a competitive, world-class economy in the region, they think business. In the Puget Sound Area, video games are big business. This cluster is a fast-growing, technology-related industry that has become a large part of their local economy. With three game-industry anchors in the Seattle-area, Microsoft, Nintendo, and RealNetworks, the climate for entrepreneurial and expanding companies in the region is favorable. Their past, present, and future are the three Interactive Media anchors in this region. Through the innovative nature of this industry and their anchor tenants, they will continue to have opportunities to support and grow this business. Through the Washington Interactive Media Program, they have been able to strategically support all four pillars of economic development in relation to this industry: financing, education, marketing, and government.</t>
  </si>
  <si>
    <t>Dec 2009</t>
  </si>
  <si>
    <t>Journal of China Universities of Posts and Telecommunications</t>
  </si>
  <si>
    <t>Analysis of subscription characteristics and user mobility in different types of MMORPGs</t>
  </si>
  <si>
    <t>16</t>
  </si>
  <si>
    <t>6</t>
  </si>
  <si>
    <t xml:space="preserve"> 121-128</t>
  </si>
  <si>
    <t xml:space="preserve"> Externalities , Games , On-line systems , Online , Operators , Segments , Stability , Subscriptions</t>
  </si>
  <si>
    <t>Massively multiplayer online role-playing game (MMORPG) is one of the fastest-growing segments of the online game industry. MMORPG subscription refers to game accounts logged in during a certain period of time. MMORPG user mobility explains the dynamics of subscriber size change. This article explores the subscription characteristics and user mobility in different types of MMORPGs. It is found that subscription characteristics in different types of MMORPGs are marked by dissimilarity. On one hand, the curve of competition-based game subscription is linear, and the stability period is short, therefore it is necessary for the game operators to introduce new versions timely. On the other hand, the gradient rate of subscription in the community-based game is slow at first and then fast, and the stability period is long, hence it will take the game operator a long cycle to launch a new version. The difference of subscription curve is caused by the fact that user mobility in competition-based game is higher than in the community-based game, as attractiveness of community-based game can maintain a longer period due to network externality. The purpose of the study is to help the game operator to understand the development stage and features of the game and to make effective decisions to attract more players.</t>
  </si>
  <si>
    <t>Jul 2007</t>
  </si>
  <si>
    <t>Applied economics</t>
  </si>
  <si>
    <t>39</t>
  </si>
  <si>
    <t xml:space="preserve"> 1705-1710</t>
  </si>
  <si>
    <t>Various economic studies of the video game industry have focused on intra-industry details. This article complements the approach by high-lighting broader budget allocation by households. Using the 'total households' data of the Family Income and Expenditure Survey, this article estimates the demand model for video games. Estimation results show the effects of household income and demographic factors and prices of goods on the expenditure share of video games. These results indicate the importance of explicitly considering a households' budget allocation, or at least, including information on households. Reprinted by permission of Routledge, Taylor and Francis Ltd.</t>
  </si>
  <si>
    <t>Expert Systems with Applications</t>
  </si>
  <si>
    <t>A cross-national market segmentation of online game industry using SOM</t>
  </si>
  <si>
    <t>27</t>
  </si>
  <si>
    <t xml:space="preserve"> 559-570</t>
  </si>
  <si>
    <t xml:space="preserve"> Mathematical models , Games , On-line systems , Segmentation , Online , Marketing , Clustering , Customers , Nations , Clusters , Market research , Data mining , Business , Noise , Reconstruction , Factor analysis , Statistical methods</t>
  </si>
  <si>
    <t>To compete successfully in today's global online game markets, a cross-national analysis for market segmentation is becoming a more important issue, by which companies are able to understand their domestic and foreign loyal customers and concentrate their limited resources into the target customers. However, previous research methodologies for market segmentation were difficult to be conducted on a cross-national analysis because they were performed within a nation. Additionally, the traditional clustering methodologies have not provided a unique clustering nor determined the precise number of clusters. The purpose of our research is to develop a new methodology for cross-national market segmentation. We propose a two-phase approach (TPA) integrating statistical and data mining methods. The first phase is conducted by a statistical method (MCFA: multi-group confirmatory factor analysis) to test the difference between national clustering factors. The second phase is conducted by a data mining method (a two-level SOM) to develop the actual clusters within each nation. A two-level SOM is useful to effectively reduce the complexity of the reconstruction task and noise. Especially, our research tested the model with Korean and Japanese online game users because they are the frontier of global online game industries.</t>
  </si>
  <si>
    <t>13</t>
  </si>
  <si>
    <t>Jan 2014</t>
  </si>
  <si>
    <t>Intellectual Property &amp; Technology Law Journal</t>
  </si>
  <si>
    <t>Copyright Assignment Termination after 35 Years: The Video Game Industry Comes of Age</t>
  </si>
  <si>
    <t>26</t>
  </si>
  <si>
    <t>1</t>
  </si>
  <si>
    <t xml:space="preserve"> 15-19</t>
  </si>
  <si>
    <t xml:space="preserve"> Copyright , Federal legislation , Computer &amp; video games , Terminations , Software , United States--US</t>
  </si>
  <si>
    <t>  A little-known section of the Copyright Act allows designers and developers of video games to terminate copyright assignments granted after January 1, 1978. Section 203 of the Act was intended to give creators of copyright-protected works, including video games, the opportunity to regain rights they may have previously transferred when they had little-to-no bargaining power. As the termination of the assignment may be made on the 35th anniversary of the grant, the earliest Section 203 terminations of transfers may take effect in 2013. Therefore, both creators and publishers of video games should consider their copyright assignment termination rights and remedies/defenses as part of any robust intellectual property protection strategy. [PUBLICATION ABSTRACT]</t>
  </si>
  <si>
    <t>Nov/Dec 2011</t>
  </si>
  <si>
    <t>The Futurist</t>
  </si>
  <si>
    <t>Virtual Games Bring Currency to Real Life</t>
  </si>
  <si>
    <t>45</t>
  </si>
  <si>
    <t xml:space="preserve"> 6-7</t>
  </si>
  <si>
    <t xml:space="preserve"> Revenue , Computer &amp; video games , Virtual networks , United States--US</t>
  </si>
  <si>
    <t>IEEE International Conference on System Sciences. Proceedings</t>
  </si>
  <si>
    <t>Exploring the Effect of Experiential Marketing on Movie-Watching Intention -- The Example of Mobile Movie Theme Games</t>
  </si>
  <si>
    <t xml:space="preserve"> 1179-1186</t>
  </si>
  <si>
    <t xml:space="preserve"> Mathematical models , Conferences , Online , Marketing , Games , Visual , Mathematical analysis</t>
  </si>
  <si>
    <t>The purpose of this study is to explore the effects of experiential marketing factors on satisfaction and movie-watching intention with the case of Mobile Theme Movie Games (MTMGs). The influential effects of users' satisfaction of Mobile Movie Theme Games on movie-watching intention are also investigated. Online survey method with structural equation modeling (SEM) was employed to examine the proposed model. As a result, a total of 268 valid respondents were collected for subsequent analysis. The results showed that perceived enjoyment of Mobile Movie Theme Game had a significant effect on satisfaction toward the game. Flow experience failed to impact both satisfaction and movie-watching intention. Finally, visual attractiveness of Mobile Movie Theme Game had significant effects on satisfaction toward the game and on movie-watching intention. Implications for both movie industries and mobile game industries are discussed.</t>
  </si>
  <si>
    <t>July 2015</t>
  </si>
  <si>
    <t>Journal of Applied Business Research</t>
  </si>
  <si>
    <t>The Mediating Role of Popularity Rank on the Relationship between Advertising and In-App Purchase Sales in Mobile Application Market</t>
  </si>
  <si>
    <t>31</t>
  </si>
  <si>
    <t xml:space="preserve"> 1311-1322</t>
  </si>
  <si>
    <t xml:space="preserve"> Firm Performance: Size, Diversification, and Scope (L25) , Entertainment, Media (L82) , Information and Internet Services, Computer Software (L86) , Telecommunications (L96) , Marketing (M31) , Advertising (M37) , U.S. , Northern America , Advertising , Marketing , News</t>
  </si>
  <si>
    <t>In the booming industry of mobile application, a new business model has arisen as a lucrative way of monetization, which is characterized by scaling up user base via free distribution and following partial monetization. As a result, popularity rank and in-app purchase revenue are increasingly emphasized. In this context, understanding the relation among popularity rank, in-app purchase sales, and advertising is essential to optimal marketing decisions. For this purpose, this research investigates how advertising influences in-app purchase sales via popularity rank. Through our empirical analysis of a mobile game data collected on a daily basis, we show advertising expenditure not only improves popularity rank, but also increases in-app purchase sales. In addition, we demonstrate that mobile advertising effect on in-app purchase sales is fully mediated by popularity rank.</t>
  </si>
  <si>
    <t>International Journal of Applied Management and Technology</t>
  </si>
  <si>
    <t>Marketing Strategies of Mobile Game Application Entrepreneurs</t>
  </si>
  <si>
    <t>June 2016</t>
  </si>
  <si>
    <t>International Conference on Service Systems and Service Management (ICSSSM)</t>
  </si>
  <si>
    <t>Analyzing the influencing factors of mobile game consumption</t>
  </si>
  <si>
    <t xml:space="preserve"> 1-6</t>
  </si>
  <si>
    <t xml:space="preserve"> Sales , Mathematical models , Management , Conferences , Developers , Players , Consumption , Games</t>
  </si>
  <si>
    <t>With the increase of the number of people playing mobile phone games, mobile games is becoming more and more attention. As the mobile game itself provides a highly engaging environment, this study examines mobile game consumption from the perspective of customer engagement. We propose a research model that examines why game players actively engage in playing mobile games, and how such engagement can contribute to sales of mobile games, empirically testing the model using 213 mobile game players. The results support our research hypotheses and illustrate the effect of customer engagement on stimulating game players' spending in mobile games. The findings of this study are expected to provide some suggestions for game developers and publishers on promoting the sales of items/goods.</t>
  </si>
  <si>
    <t>Competition Forum</t>
  </si>
  <si>
    <t>The Adoption of Mobile Game Applications as Sustainable Social and Behavioral Change</t>
  </si>
  <si>
    <t xml:space="preserve"> 108-118</t>
  </si>
  <si>
    <t xml:space="preserve"> Electronic games , Social networks , Smartphones , Software , Acculturation , Society , Behavior , Ecosystems , Communication , Wireless networks , Internet , Consciousness , Computer &amp; video games , Technological change , United States--US</t>
  </si>
  <si>
    <t>Journal of Information Technology Case and Application Research</t>
  </si>
  <si>
    <t>Com2uS Mobile Game Development</t>
  </si>
  <si>
    <t>3/4</t>
  </si>
  <si>
    <t xml:space="preserve"> 155-167</t>
  </si>
  <si>
    <t xml:space="preserve"> Studies , Online entertainment , Smartphones , Software utilities , Computer &amp; video games , South Korea</t>
  </si>
  <si>
    <t>  During the middle of 2010, Com2uS wanted to create another mobile game targeted to the new era of the mobile phone game industry after the 2007 success of the Action Puzzle Family (APF) game for mobile phones. Mobile game users requested more attractive features in the new games, including being easy to learn, being easy to play, not requiring any previous knowledge, and being accessible anytime. In addition, the mobile games environment dramatically changed after the introduction of iPhone and Android devices. The new game Tiny Farm was designed to include the desired new features and also to cater to the new smartphone era. Given this new environment, Com2uS applied certain strategies from the waterfall and Agile software development process models that were appropriate for the development and release of this new game into the smartphone game market. Based on two mobile game development cases, students will learn the pros and cons of the waterfall and Agile development standard process models, in order to select a suitable development process for planning and designing modern mobile game software, and will be able to discuss the fast changing nature of mobile game industry.</t>
  </si>
  <si>
    <t>International Journal of Teaching and Case Studies</t>
  </si>
  <si>
    <t>Com2uS: mobile game pioneer</t>
  </si>
  <si>
    <t>5</t>
  </si>
  <si>
    <t>2</t>
  </si>
  <si>
    <t xml:space="preserve"> 189-196</t>
  </si>
  <si>
    <t xml:space="preserve"> Software , Product innovation , Computer programs , Education , Management , Games , Trends , Markets</t>
  </si>
  <si>
    <t>The case deals with strategic issues for mobile game software industries. The unique characteristics of mobile game industry require more innovative strategic thinking to succeed in the market. The features of the new game market, the structural changes that have taken place and how the technology trends changes effects on the strategic decision are explicated in the case. The case also highlights the various choices and challenges that took place and which needed to be tackled in the management effort to ensure the successful decision and initiation of the mobile game product for this rapidly changing market.</t>
  </si>
  <si>
    <t>Sep 2017</t>
  </si>
  <si>
    <t>Journal of Advertising Research</t>
  </si>
  <si>
    <t>Positive Side Effects Of In-App Reward Advertising: Free Items Boost Sales: A Focus on Sampling Effects</t>
  </si>
  <si>
    <t>57</t>
  </si>
  <si>
    <t xml:space="preserve"> Studies , Advertisements , Sampling , Software , Incentives , Effects</t>
  </si>
  <si>
    <t>Giving free game items to mobile users through in-app reward advertisements could generate a sampling effect and increase the probability of users making in-app purchases. By analyzing field data on user-level game-app usage behavior, the current researchers found that users who were offered a free game item as a reward more likely would purchase the game item. Existing users who already had purchased game items also made more subsequent purchases after experiencing the free game items than they had in previous game play without these incentives. The study identifies the moderating role of users' engagement level in the game on sampling effects.</t>
  </si>
  <si>
    <t>20</t>
  </si>
  <si>
    <t>The Computer Games Journal</t>
  </si>
  <si>
    <t>The Effects of Evaluative Reviews on Market Success in the Video Game Industry</t>
  </si>
  <si>
    <t xml:space="preserve"> 185-194</t>
  </si>
  <si>
    <t xml:space="preserve"> Game theory , Motion pictures , Market research , Pictures , Success , Electronic &amp; video games</t>
  </si>
  <si>
    <t>Prior research and anecdotal evidence suggest that the market success of experience goods (i.e. motion pictures) can be empirically connected to professional and peer reviews of those experience goods. In this paper, this argument is tested by examining the way in which reviews determine the success of video games. A number of analysis strategies are used to show that professional critics’ reviews of games can influence sales of games. The amount of advertising is also an influential factor.</t>
  </si>
  <si>
    <t>August 2015</t>
  </si>
  <si>
    <t>Journal of law, economics, and organization</t>
  </si>
  <si>
    <t xml:space="preserve"> I143</t>
  </si>
  <si>
    <t xml:space="preserve"> Studies , Correlation analysis , Computer &amp; video games , Software industry , Market strategy , Retail sales , United States--US , 13288 6599</t>
  </si>
  <si>
    <t>This article empirically investigates the relation between vertical integration and game performance in the US video game industry. For this purpose, we use a data set on video game monthly sales from 2000 to 2007. We complement these data with information on game developers and the timing of all mergers and acquisitions during that period allowing us to separate vertically integrated games from independent games exclusive to a platform. First, we show that integrated games are associated with higher sales and higher prices than independent games. Second, we find suggestive evidence that most of the difference in performance is due to better release strategies and selection in game quality. We show that post-release marketing strategies do not seem to add value to vertically integrated games. Finally, we also find that exclusivity is associated with lower demand and higher prices due to lower inherent quality and better release strategies, respectively. Reprinted by permission of Oxford University Press</t>
  </si>
  <si>
    <t>Mar 2010</t>
  </si>
  <si>
    <t>38</t>
  </si>
  <si>
    <t xml:space="preserve"> 81-94</t>
  </si>
  <si>
    <t>Apr 2006</t>
  </si>
  <si>
    <t>Gaming the System: Intellectual Property Protection for the Video Game Industry</t>
  </si>
  <si>
    <t>18</t>
  </si>
  <si>
    <t xml:space="preserve"> Computer &amp; video games , Intellectual property , Technological change , Law , Protection , United States--US</t>
  </si>
  <si>
    <t>  Video games are rapidly becoming America's new favorite pastime. Despite the economic importance of the video game industry, most video game companies have not yet established adequate protection for their intellectual property. Those video game companies that do invest in and properly protect their intellectual property assets will be in a position to leverage their investments, take competitive advantage of their innovations, and generate substantial licensing revenue. Intellectual property laws, properly used, can provide several layers of protection to the various stakeholders in the video game industry. The video game industry has arrived as an established part of the media and entertainment market. As it continues to mature as an industry, to survive and further flourish, it must take intellectual property protection more seriously than it has in the past. While it certainly is too late to protect these innovations, the video game industry has and continues to be on the forefront of new technology.</t>
  </si>
  <si>
    <t>Aug 2006</t>
  </si>
  <si>
    <t>European management journal</t>
  </si>
  <si>
    <t>HRM practices in the video game industry: industry or country contingent?</t>
  </si>
  <si>
    <t>24</t>
  </si>
  <si>
    <t xml:space="preserve"> 288-298</t>
  </si>
  <si>
    <t xml:space="preserve"> Video games , 7635 7625 11920 , 6099 , 6431 , 9430 7625 , 6518 , 13682 , 9023</t>
  </si>
  <si>
    <t>The following piece of work looks at the HRM policies of companies operating in the video game sector but forms part of a wider body of work studying employment relationships in this industry. By studying 'employment relationships', we aim to clarify the interaction between HRM practice, the career path of individuals involved in this industry and the procedures and institutions of the employment market in question. Our intention over time is to use this programme framework to explore how these interactions affect the performance of companies: does the organization of HRM practices, the career paths of those involved and the employment market institutions encourage the creation and accumulation of skills? Do they enable this industry to confront the multitude of instabilities it faces? However, the present article will mainly start out by trying to ascertain whether leaders in the video games sector feature employment relationships that owe more to the national origins of the firms involved than to their sectorial embeddedness.</t>
  </si>
  <si>
    <t>International Journal of Technology Management</t>
  </si>
  <si>
    <t xml:space="preserve"> 204-221.</t>
  </si>
  <si>
    <t>The purpose of this paper is to present the results of an exploratory empirical research carried out in 2001-2002, amongst 20 firms in the French video game industry. The objective of this research was to analyse the SHRM of these companies and to test the relevance of the Resource Based View of the firm, which states that Human Resources are all the more crucial for a given firm as they are specific, non imitable and socially complex (Coff, R. (1997) Academy of Management Review, Vol. 22, No. 2, pp. 374-402.). On the basis of semi-directive interviews of HR operators, the stake was to characterise the HR practices of each company in connection with its strategy and development stage. We thus obtained a snapshot of SHRM's various profiles existing in this sector. We further analyse the possible rationales to explain a paradoxical finding: video games companies, as they grow, tend to get rid of their specific, socially complex and causally ambiguous assets (namely the creative skills) in favour of more generic set of skills (namely, the management skills).</t>
  </si>
  <si>
    <t>Mar 2016</t>
  </si>
  <si>
    <t>What drives in-app purchase intention for mobile games? An examination of perceived values and loyalty</t>
  </si>
  <si>
    <t xml:space="preserve"> 18-29</t>
  </si>
  <si>
    <t xml:space="preserve"> Studies , Computer &amp; video games , Mobile commerce , Brand loyalty</t>
  </si>
  <si>
    <t>Jun 2016</t>
  </si>
  <si>
    <t>British Journal of Industrial Relations</t>
  </si>
  <si>
    <t>The Implications of the Value Chain and Financial Institutions for Work and Employment: Insights from the Video Game Industry in Poland, Sweden and Germany</t>
  </si>
  <si>
    <t>54</t>
  </si>
  <si>
    <t xml:space="preserve"> Studies , Capitalism , Employment , Games , Regulation , Work , Risk , Transnationalism , Computer &amp; video games , Labor law , Skill development , Capitalism , Computer programming , Crossnational differences , Video recordings , Video games , Financial institutions , Computer software , Sweden , Germany , Poland</t>
  </si>
  <si>
    <t>What are the reasons for national differences of international market access in high-risk software development and what is the role of employment regulation? This analysis elucidates this question based on national sector studies of the video games industry with particular focus on financial systems, skill formation as well as work and employment systems in Sweden, Germany and Poland. National financial architectures and education are a decisive factor. However, the results also suggest that the &amp;apos;varieties-of-capitalism&amp;apos; (VoC) approach underestimates industry divergence within and across supposedly homogeneous national models, especially in the field of labour regulation. The author proposes to link VoC theory to a transnational perspective, which complementarily takes into account firm embeddedness in industry-specific value chains.[web URL:http://onlinelibrary.wiley.com/doi/10.1111/bjir.12114/abstract]</t>
  </si>
  <si>
    <t>Targeting Potential Active Users for Mobile App Install Advertising: An Exploratory Study</t>
  </si>
  <si>
    <t>32</t>
  </si>
  <si>
    <t>11</t>
  </si>
  <si>
    <t>International Journal of Human-Computer Interaction</t>
  </si>
  <si>
    <t xml:space="preserve"> Mobile advertising , Advertising , Software , Consumer behavior</t>
  </si>
  <si>
    <t>App install advertising not only serves as a revenue source for mobile app developers and mobile ad platforms, but also is considered an effective channel for app exposure to mobile app users. Owing to their benefits to the main players, such ads are the driving force of mobile advertising growth. For the purpose of improving the effectiveness of app install ads, this study investigated how to select potential active users for advertised apps based on users&amp;apos; previous app usage behaviors. By analyzing large-scale field data on game app usage behaviors, users&amp;apos; engagement level, specifically daily number of purchase activity in the medium app was found as the significant factor for targeting potential active users for the advertised app. However, users with a longer app session time in medium app and users who have more game apps in their mobile devices have a lower probability of becoming active users of the advertised app due to their limited time. It was also found that users who have played game apps in the same category as the advertised app are more likely to become active users of the advertised app. Both the theoretical and practical implications of the findings are discussed for improving the effectiveness of app install ads.</t>
  </si>
  <si>
    <t>IEEE Transactions on Network and Service Management</t>
  </si>
  <si>
    <t>Measuring and Analyzing Third-Party Mobile Game App Stores in China</t>
  </si>
  <si>
    <t xml:space="preserve"> 793-805</t>
  </si>
  <si>
    <t xml:space="preserve"> Computer &amp; video games , Games , Applications programs , Downloading , Electronic devices , Stores , Correlation analysis , China</t>
  </si>
  <si>
    <t>In the era of mobile Internet, mobile game apps (i.e., applications) enable users to play games on mobile devices anywhere at any time. Such a change has brought a dramatic revolution to the traditional gaming industry. In this paper, we aim at having a comprehensive understanding of the ecosystem of mobile game apps. To this purpose, we conduct a large-scale measurement study over all game apps hosted by four leading app stores in China, which cover both Android and iOS platforms. We collect information of over 75000 mobile game apps in a period of three months (October 2014–January 2015). With obtained datasets, we study the scale, evolution, and overlap of game apps in different app stores from a macroscopic level. We find that none of major app stores can provide a complete set of all game apps. We also investigate download patterns of mobile game apps and the impacts brought by user comments and ratings. We observe clear Pareto effect and power-law effect for game app downloads, and there is no strong positive correlation between app score and the number of its downloads. Last, we characterize the features of popular and unpopular game apps and confirm the negative impacts of embedded ads and paid items. We believe our measurement results can provide useful insights and advice for users, developers, and app store operators.</t>
  </si>
  <si>
    <t>March 2015</t>
  </si>
  <si>
    <t>Television &amp; New Media</t>
  </si>
  <si>
    <t>Playboring in the Tester Pit: The Convergence of Precarity and the Degradation of Fun in Video Game Testing</t>
  </si>
  <si>
    <t xml:space="preserve"> 240-258</t>
  </si>
  <si>
    <t xml:space="preserve"> Videotape Recordings , Citizenship , Wages , Mass Media , Happiness</t>
  </si>
  <si>
    <t>The labor of video game testers has barely registered within political-economic analyses of work practices in the game industry. This article addresses this gap through a critical deployment of the concept of precarity and its multiform nature experienced by game testers. Drawing on Harry Braverman's concept of 'degradation of labor,' I aim to contribute to media labor literature by introducing the concept of 'degradation of fun,' where testers are alienated from play and forced to develop instrumental and selective ways of play. I make the argument that as opposed to popular representations, game testing is a decidedly precarious labor, due to its assumed low-skill status, and because of the existence of a large reserve army of labor, which depresses the wages and renders testers expendable. Ultimately, the 'immateriality' and joy of testing as labor comes with material physical and bodily pains, and sentiments of second-class citizenship. [Reprinted by permission of Sage Publications Inc., copyright holder.]</t>
  </si>
  <si>
    <t>Critical Studies in Media Communication</t>
  </si>
  <si>
    <t>Glamor Above, Precarity Below: Immaterial Labor in the Video Game Industry</t>
  </si>
  <si>
    <t xml:space="preserve"> Computer &amp; video games , Outsourcing , Entertainment industry , Workforce , United States--US</t>
  </si>
  <si>
    <t>  This article foregrounds the concept of immaterial labor to theorize the tension between the precarity of below the line workers and the glamor of above the line workers in the video game industry. I argue that even the most seemingly secure sections of the gaming workforce have a tendency to drift toward the economic precarity most acutely felt across below the line workers. In other words, we, as researchers, may need to question the presumed hard break between the above and below the line work experiences of employees in the game industry in light of the increase in processes of deskilling, outsourcing, and financialization. Moreover, I assert that workers, like game testers, are attracted to below the line positions as through-ports to the glamorous core sections of game labor: design, art, and programming. As such, they are interpellated to the ideology of creativity and practices of hope labor. The theoretical insights developed in the article draw on 2.5-year ethnographic work in a medium-sized game studio in the US, during which above and below the line digital laborers, and their spouses, were interviewed alongside participatory observation.</t>
  </si>
  <si>
    <t>November 2015</t>
  </si>
  <si>
    <t>The Institute of Electrical and Electronics Engineers, Inc. (IEEE) Conference Proceedings.</t>
  </si>
  <si>
    <t>Key Factors of In-App Purchase for Game Applications</t>
  </si>
  <si>
    <t xml:space="preserve"> 91-95</t>
  </si>
  <si>
    <t xml:space="preserve"> Applications programs , Customers , Design engineering , Mobile communication systems , Developers , Revenues , Games , Trends</t>
  </si>
  <si>
    <t>In game market, mobile applications (App) will reach to 20% revenue. Related researchers also pointed out that game Apps are the largest source of revenue compared to other Apps. In order to attract more customers to use, App developers made a number of ways, for example, free or trial Apps, prepayment which can obtain more services, providing complete free App but customers need to do in-App purchases if they have advanced needs, or click on the ads to get extra content and services. Game Apps developers need to design products to satisfy customers' demands and attract more mobile device users to download, and consumption within the App. Recent surveys reported that in-App purchases will be the major trend. Therefore, game App manufacturers need to know which factor is crucial for increasing in-App purchase behaviors. Therefore, this study attempts to define potential factor set of game Apps and then use back-propagation neural network (BPN) based feature selection method to identify crucial important factors of influencing in-app purchases for game App users. The extracted factors can help game developers to improve their design for increasing the revenue.</t>
  </si>
  <si>
    <t>Paid and Free Digital Business Models Innovations in the Video Game Industry</t>
  </si>
  <si>
    <t>94</t>
  </si>
  <si>
    <t>Journal of Interactive Marketing</t>
  </si>
  <si>
    <t>Fall 2007</t>
  </si>
  <si>
    <t>Journal of Management Information Systems</t>
  </si>
  <si>
    <t>Digital Consumer Networks and Producer-Consumer Collaboration: Innovation and Product Development in the Video Game Industry</t>
  </si>
  <si>
    <t xml:space="preserve"> Collaboration , Computer &amp; video games , Product development , Outsourcing , Profit maximization , Innovations , Studies</t>
  </si>
  <si>
    <t>  This paper examines new forms of collaboration between producers and consumers that are emerging in the digital entertainment space. Taking the case of the video game industry, we show how some firms have opened a portion of their proprietary content for transformation by consumers and allowed the development of consumer-designed and consumer-implemented derivative products. By reappropriating these derivatives, video game firms are successfully outsourcing parts of their game design and development process to digital consumer networks. Applying economic analysis, we explore the potential benefits and risks associated with outsourcing to networks of consumers. We also derive the optimal combination of copyright enforcement and consumer compensation. Our results suggest that profit-maximizing producers of video games have incentive to partially open game content to their users and to remunerate the most innovative ones, under the condition that the derivatives constitute complements to, and not substitutes for, the original product. We discuss the implications on firm strategy for innovation. [PUBLICATION ABSTRACT]</t>
  </si>
  <si>
    <t>Winter 2006</t>
  </si>
  <si>
    <t>Journal of Advertising</t>
  </si>
  <si>
    <t>35</t>
  </si>
  <si>
    <t xml:space="preserve"> 143-152</t>
  </si>
  <si>
    <t xml:space="preserve"> Studies , Effectiveness , Computer &amp; video games , Product placement , Brand identification , College students , Memory</t>
  </si>
  <si>
    <t>Internet Research</t>
  </si>
  <si>
    <t>Effect of nature of the game on ad-persuasion in online gaming context</t>
  </si>
  <si>
    <t xml:space="preserve"> 52-73</t>
  </si>
  <si>
    <t xml:space="preserve"> Studies , Research , Advertising , Memory , Attitudes , Brands , Logos , Computer &amp; video games , Consumers , Influence</t>
  </si>
  <si>
    <t>  Purpose The purpose of this paper is to examine the effect of nature of advergame and moderating roles of game-product congruence and need for cognition (NFC) on gamers' ad-persuasion from attention and elaboration perspectives. Design/methodology/approach A 2 (nature of game: fast or slow)×2 (game-product congruence: high or low)×2 (NFC: high or low) between measures design is used. In total, 224 graduate students participated in the study. A 2×2×2 between subjects ANOVA is used to test the hypotheses. Findings The results show that slow-paced advergames result in high persuasion than fast-paced advergames. A 2 way-interaction indicates that for a slow-paced advergame, low game-product congruence result in high persuasion than in high game-product congruence. Furthermore, findings reveal that for a slow-paced advergame with low game-product congruence, subjects with high NFC report high persuasion than subjects with low NFC. For a fast-paced advergame with low game-product congruence, subjects with high NFC report high persuasion than subjects with low NFC. Practical implications The findings of the study are very important for advertising practitioners as selection of media that fit the advertised product with reference to the content of the media is a planning strategy that has been widely used by media planners. Thus, if high brand recall and recognition is the primary goal for advertisers, then, slow-paced advergames with low-congruent brand placements can be considered a better media strategy for in-game advertising. Furthermore, advertising managers can design advergames by taking into account NFC factor to make sure that the implementation has the strongest positive effect on consumers' persuasion. Furthermore, advertising managers can design advergames by taking into account NFC factor to make sure that the implementation has the strongest positive effect on consumers' persuasion. Originality/value This research contributes to the literature of non-traditional online advertising, specifically advergaming context by exploring the impact of nature of game and game-product congruence on gamers' ad-persuasion. Also, this study is the first attempt toward understanding the moderating role of NFC on gamers' ad-persuasion in the context of online advertising.</t>
  </si>
  <si>
    <t>Global Business and Management Research</t>
  </si>
  <si>
    <t>Playful-Consumption Experience of Videogame-Play Influences Consumer Video-Game Engagement: A Conceptual Model</t>
  </si>
  <si>
    <t>9</t>
  </si>
  <si>
    <t>1s</t>
  </si>
  <si>
    <t xml:space="preserve"> 244-253</t>
  </si>
  <si>
    <t xml:space="preserve"> Computer &amp; video games , Consumption , Studies , Play , Consumer attitudes , Literature reviews , Psychological aspects</t>
  </si>
  <si>
    <t>Several studies have been conducted to investigate the experience or subjectiveexperience of videogame-play in the context of immersion and game-engagement. But, both the concepts have been used interchangeably and have used similar dimensions to examine the subjective-experience of videogame-play or players' engagement. However, the present study aims to propose a conceptual model on the basis of hedonic consumption experience and consumer video-game engagement. This study has employed a literature review approach in which the author of the present study has conducted an in-depth literature review and developed a conceptual model. The study conceptual model suggests that consumers first consume the videogame product in the form of "playful-consumption" and gain experience from their playfulconsumption of a videogame which further influences consumers to get engaged in videogame playing. This study warrants future study to validate the study proposition and empirically test the conceptual model. This study is first to contribute in the field of consumer and marketing research, especially in videogame literature through studying the role of hedonic consumption experience as "'playful-consumption " of a videogame in predicting consumer engagement which is conceptualized as "consumer video-game engagement" in this study.</t>
  </si>
  <si>
    <t>Second Quarter 2014</t>
  </si>
  <si>
    <t>Communications &amp; Strategies</t>
  </si>
  <si>
    <t>Social Gaming Markets and Trends, 2012-2016</t>
  </si>
  <si>
    <t xml:space="preserve"> 139-140,151</t>
  </si>
  <si>
    <t xml:space="preserve"> Online entertainment , Social networks , Brand loyalty , End users , Europe</t>
  </si>
  <si>
    <t>Nomad Gaming A New Era for Video Games?</t>
  </si>
  <si>
    <t xml:space="preserve"> 135-137,151</t>
  </si>
  <si>
    <t xml:space="preserve"> Computer &amp; video games , Market segments , Revenue , United States--US</t>
  </si>
  <si>
    <t>The Gamification of Advertising: Analysis and Research Directions of In-Game Advertising, Advergames, and Advertising in Social Network Games</t>
  </si>
  <si>
    <t>42</t>
  </si>
  <si>
    <t>2/3</t>
  </si>
  <si>
    <t xml:space="preserve"> 95-112</t>
  </si>
  <si>
    <t xml:space="preserve"> Studies , Computer &amp; video games , Social networks , Online advertising , Brand identification , Social impact , United States--US</t>
  </si>
  <si>
    <t>JITTA : Journal of Information Technology Theory and Application</t>
  </si>
  <si>
    <t>Mobile Games: Analyzing the Needs and Values of the Consumers</t>
  </si>
  <si>
    <t xml:space="preserve"> 5-21</t>
  </si>
  <si>
    <t xml:space="preserve"> Computer &amp; video games , User behavior , Wireless carriers , Software industry , Cellular telephones , Studies , Finland</t>
  </si>
  <si>
    <t>Mobile games are one of the largest mobile application areas and one where users are often willing to pay for services. Furthermore, the market for mobile games is expected to grow dramatically as most phones sold now are capable of running games. Despite this, there is surprisingly little research concerning user expectations from mobile games. In this exploratory study, we examine the consumers' values, needs, and objectives related to mobile games. Based on earlier literature on mobile services, we developed a preliminary set of issues and did an exploratory survey of mobile game users to find the key needs and values of mobile gamers. The results of the study are especially interesting for mobile game developers and mobile phone operators, as they shed light on the demographics and choices of mobile gamers. We argue that if mobile games are ever to be diffused in greater extent to the market, then a deeper understanding of the values and needs of the potential mobile game users must be obtained. This understanding can then be used to guide the development of new game offerings. [PUBLICATION ABSTRACT]</t>
  </si>
  <si>
    <t>Sep 2007</t>
  </si>
  <si>
    <t>Quantitative Marketing and Economics</t>
  </si>
  <si>
    <t>Intertemporal price discrimination with forward-looking consumers: Application to the US market for console video-games</t>
  </si>
  <si>
    <t xml:space="preserve"> 239-292</t>
  </si>
  <si>
    <t>Third Quarter 2011</t>
  </si>
  <si>
    <t>World Video Games Market (*)</t>
  </si>
  <si>
    <t>83</t>
  </si>
  <si>
    <t xml:space="preserve"> 137-144,152-153</t>
  </si>
  <si>
    <t xml:space="preserve"> Computer &amp; video games , International , Revenue , Business growth , Business forecasts</t>
  </si>
  <si>
    <t>In 2011, the world video game market (equipment + software) will total EUR 52.1 billion, up from EUR 51.9 billion in 2010. The slight improvement (+0.4%) between 2010 and 2011 is explained by the dynamic performance of the market segments for online games and games for mobile phones, which is compensating for the decline in revenues from the home console games segment. From 2012 on, the sector's total revenues should see healthy growth once again (+5.3%), reaching double digits in 2013 and 2014 with the commercial launch of new generation home consoles. Over a period of five years, the video game software market will grow from EUR 41 billion in 2011 to almost EUR 60 billion in 2015. Growth of the video game market is still influenced by the life cycle of home consoles. As such, the commercial launch of new generation machines from 2012 on will inject renewed growth into the sector.</t>
  </si>
  <si>
    <t>Fall 2010</t>
  </si>
  <si>
    <t>Velvet Light Trap</t>
  </si>
  <si>
    <t>66</t>
  </si>
  <si>
    <t xml:space="preserve"> 15-0_4</t>
  </si>
  <si>
    <t xml:space="preserve"> Computer &amp; video games , Piracy , Recessions</t>
  </si>
  <si>
    <t>While it may not boast the postmodern look of the PS3, the sleek lines of the pure white Wii, or the raw computing power of the Xbox 360/PS3, the Zeebo has stirred up critical debates in the gaming and tech blogosphere, the business press, and games publications such as Edge and Game Developer about the globalization of video games, piracy, and the dominance of the big three console manufacturers and major publishers. Montfort and Bogost's insistence on considering the ways that the gaming platform constructs and defines the play experience opens the door to new ways of writing game histories and reevaluating the functionality and value of failed commercial ventures such as the Phantom and Dreamcast.\n Conclusion I began this article by asserting that the launch of the Zeebo is a critical moment that asks game scholars, critics, and players to ponder the future state of game cultures.</t>
  </si>
  <si>
    <t>Spring 2017</t>
  </si>
  <si>
    <t>The Journal of Entrepreneurial Finance</t>
  </si>
  <si>
    <t>Why Trade Credit Financing is More Important than Developing Large Customer Relationships for Video Game Suppliers</t>
  </si>
  <si>
    <t>19</t>
  </si>
  <si>
    <t xml:space="preserve"> 1-36</t>
  </si>
  <si>
    <t xml:space="preserve"> Accounts payable , Computer &amp; video games , Bankruptcy , Suppliers</t>
  </si>
  <si>
    <t>Freemium business model: construct development and measurement validation</t>
  </si>
  <si>
    <t xml:space="preserve"> 604-625</t>
  </si>
  <si>
    <t xml:space="preserve"> Studies , Competition , Business models , Innovations , Research , Service industries , Profits , Customer services , Organizational change , Industry analysis , Value chain , Researchers , Journals , Performance management</t>
  </si>
  <si>
    <t>  Purpose - In recent years, the freemium model is popular with online users in internet markets. Regarding operation, the characteristics of the freemium business model are the focus of all websites and software managers. However, research lacks the literature on the development of the dimensions of the freemium business model and validation of measurement. Hence, the purpose of this paper is to probe into the development of the dimensions of the freemium business model and validate the measurement. Design/methodology/approach - First, by related literature and practical observations, this study reorganizes the characteristics of the freemium business model and develops dimensions and items of the freemium business model to design the items of scale. The development of scale is based on the procedures of standardized testing, including draft, expert consultation, and pretest and test analysis, in order to test the reliability and validity of the scale. This study treated online users as the questionnaire subjects and analyzed 1,016 valid questionnaires. Findings - Regarding empirical analysis, confirmatory factor analysis is conducted to test the internal quality of the model, including composite reliability, convergent validity, and discriminant validity. According to the empirical result, the freemium business model can be divided into basic free tier, two-sided markets, revenue sharing, service convenience, and network effect, which are the key factors of users' selection of freemium products or services. This study developed 25 items of scale for the freemium business model. Originality/value - Finally, this study plans to develop a scale of the freemium business model, which can serve as an appropriate measurement tool to measure the freemium business model, as well as help websites and software developers to plan or execute the introduction of freemium products and services. Hence, it can develop and design products and services meeting the needs of online consumers. Website and software managers can adjust their products and services to satisfy online users' needs.</t>
  </si>
  <si>
    <t>The New Business Logics of Video Games: Triple Evolutionary Processes in Perspective</t>
  </si>
  <si>
    <t xml:space="preserve"> 56-64</t>
  </si>
  <si>
    <t xml:space="preserve"> Studies , Computer &amp; video games , Competition , Internet service providers , Advertising campaigns , United States--US</t>
  </si>
  <si>
    <t>Management Decision</t>
  </si>
  <si>
    <t>Small businesses in the new creative industries: innovation as a people management challenge</t>
  </si>
  <si>
    <t>49</t>
  </si>
  <si>
    <t xml:space="preserve"> 29-54</t>
  </si>
  <si>
    <t xml:space="preserve"> Studies , Innovations , Small &amp; medium sized enterprises-SME , Management of change , Human capital , United Kingdom--UK</t>
  </si>
  <si>
    <t>This paper seeks to present findings from an SME case study situated in the computer games industry, the youngest and fastest growing of the new digital industries. The study aims to examine changing people management practices as the case company undergoes industry-typical strategic change to embark on explorative innovation and it seeks to argue that maintaining an organisational context conducive to innovation over time risks turning into a contest between management and employees, as both parties interpret organisational pressures from their different perspectives. A single case study design is used as the appropriate methodology to generate in-depth qualitative data from multiple organisational member perspectives. Findings indicate that management and worker perspectives on innovation as strategic change and the central people management practices required to support this differ significantly, resulting in tensions and organisational strain. As the company moves to the production of IP work, the need for more effective duality management arises. The single case study has limitations in terms of generalisability. Multiple data collection and triangulation were used to mitigate the limitations. The economic contribution of small businesses in the new creative industries is widely acknowledged. While the sector shows high business birth rates, the business failure rate is equally high. This remains of concern for policy makers. This study aims to contribute to understanding why businesses in the sector either fail to grow or decline. The economic contribution of small businesses in the new creative industries is widely acknowledged. While the sector shows high business birth rates, the business failure rate is equally high. This remains of concern for policy makers. This study aims to contribute to understanding why businesses in the sector either fail to grow or decline. Few qualitative studies have examined people management practices in the industry in the context of organisational/strategic change, and few have adopted a process perspective.</t>
  </si>
  <si>
    <t>May 2011</t>
  </si>
  <si>
    <t>Technovation</t>
  </si>
  <si>
    <t>Competitiveness Review</t>
  </si>
  <si>
    <t>Paradigm shifts in the video game industry</t>
  </si>
  <si>
    <t xml:space="preserve"> 139-151</t>
  </si>
  <si>
    <t xml:space="preserve"> Studies , Computer &amp; video games , Competition , Organization development</t>
  </si>
  <si>
    <t>Purpose - The purpose of this paper is to identify, characterize, and discuss paradigm shifts that have occurred in the video game industry with some emphasis on competition and competitiveness. Design/methodology/approach - Basically, the paper depends upon a review of the literature associated with video game development. Past history is taken from texts and academic papers dealing with the subject. More current observations are taken from the business and popular press. These observations are placed within a context associated with the classic papers on industry evolution, paradigms, paradigm shifts, competition, and competitiveness. Findings - It is difficult to capture present shifts in such a fast-growing industry, but these shifts seem clear: the original entry of video games into the arcade sector that led to the industry and the demise of pinball; the development of the home cartridge and console that made the industry a home-based phenomenon; the entry of independent game-publishers that made the industry a two-tiered one; and the development of massively multiplayer online role-playing games (MMORPGs) that changed the way games are played. Originality/value - The video game industry is an interesting one to follow. To an extent, its development characterizes our generation - fast paced, technologically oriented, and targeted toward the young and young at heart. This paper takes the subject away from a historical or anecdotal approach and places it within the context of industry evolution, paradigms, and paradigm shifts. It thus should be of value to students of not only video games, but also the evolution of rapidly growing industries and establishment of competitive advantages.</t>
  </si>
  <si>
    <t>Game on: Competition and Competitiveness in the Video Game Industry</t>
  </si>
  <si>
    <t xml:space="preserve"> 43-52</t>
  </si>
  <si>
    <t xml:space="preserve"> Computer &amp; video games , Competition , Business growth , Studies , United States--US</t>
  </si>
  <si>
    <t>The video game industry has been an interesting one to follow. It has been driven by a combination of creativity and individual entrepreneurship and has been international almost from its inception. Releases of individual titles now rival Hollywood box office introductions in popularity and attendant revenue. The growth of the industry, however, has tended to be disruptive with regard to dominant firms. The purpose of this paper is to capture the present state of competition in the industry and discuss the shifts that appear to be occurring in this period of counter-variant growth. In particular, we wish to focus on the shifts in competitive paradigms that appear to be developing. The three that might be noted are Microsoft's shift to a hardware producer in this industry, the adoption of an "athletic shoe" approach to game software, where more of it is being done in developing countries., and the Pacific Rim emphasis on PC's and MMOGs as a direction in game development. [PUBLICATION ABSTRACT]</t>
  </si>
  <si>
    <t>Jun 2014</t>
  </si>
  <si>
    <t>Public Organization Review</t>
  </si>
  <si>
    <t>Brand Awareness and Attitudes Towards Political Advertisements in Sport Video Games</t>
  </si>
  <si>
    <t xml:space="preserve"> 127-138</t>
  </si>
  <si>
    <t xml:space="preserve"> Studies , Political advertising , Brands , Computer &amp; video games , Consumer attitudes , United States--US , Obama, Barack</t>
  </si>
  <si>
    <t>  Due to the growth of the video game industry, the practice of in-game advertising, and the desirable game player demographics, then US Presidential candidate Barack Obama placed early voting advertisements in a series of online sport video games during his 2008 presidential campaign. The purpose of this study was to examine the awareness of these political ads and the attitudes towards the ads when compared to advertisements featuring corporate brands. The results suggest there were higher levels of awareness for the political themed advertisements while attitude enhancement was more likely to occur for advertisements which featured corporate brands. [PUBLICATION ABSTRACT]</t>
  </si>
  <si>
    <t>International Journal of Services, Economics and Management</t>
  </si>
  <si>
    <t>Are service-based business models of the video game industry blueprints for the music industry?</t>
  </si>
  <si>
    <t>1-2</t>
  </si>
  <si>
    <t xml:space="preserve"> 5-20</t>
  </si>
  <si>
    <t xml:space="preserve"> Blueprints , Business , Mobile communication systems , Economics , Music , Electronic &amp; video games , Internet , Digital</t>
  </si>
  <si>
    <t>The internet, peer-to-peer technology and mobile devices are radically changing markets for digital media such as recorded music. Incumbent companies in these industries have severe difficulties in reacting to these changes and finding effective business models. The fundamental challenge is how to capture value from delivering digital music files which users expect to download for free. It is the consumer's capability to handle digital content that opens up possibilities for new business models where consumers are active partners helping to co-create value along with companies. Compared to the music industry, the video game industry was more successful in adapting its business models. By conducting an exploratory study among recently founded video game startups and two case studies of music-technology startups, whether and how the video game industry is a vital source from which to draw analogies for the music industry will be analysed in this paper.</t>
  </si>
  <si>
    <t>Nov/Dec 2012</t>
  </si>
  <si>
    <t>Thunderbird International Business Review</t>
  </si>
  <si>
    <t>Talent Management in the Video Game Industry: The Role of Cultural Diversity and Cultural Intelligence</t>
  </si>
  <si>
    <t xml:space="preserve"> Talent management , Studies , Computer &amp; video games , Multiculturalism &amp; pluralism , Teams , Management theory</t>
  </si>
  <si>
    <t>Atlantic Economic Journal</t>
  </si>
  <si>
    <t>Console Price and Software Availability in the Home Video Game Industry</t>
  </si>
  <si>
    <t xml:space="preserve"> Studies , Economic theory , Computer &amp; video games , Pricing policies , United States--US</t>
  </si>
  <si>
    <t>  Using hedonic results from a unique data set covering the U.S. home video game industry (1976-2003) the interaction between software provision and console price is analyzed. Increased software provision negatively effects console price. This is contrary to many empirical pricing studies in the network effects literature greater software provision makes hardware more valuable and this should be reflected by increased hardware price. However, the main result from the paper is consistent with the recent theoretical literature on two-sided markets. Also, findings suggest the two-sided pricing strategy employed by hardware firms is dynamic. The percent of price decrease accredited to game provision decreases over time. [PUBLICATION ABSTRACT]</t>
  </si>
  <si>
    <t>Jun 2006</t>
  </si>
  <si>
    <t>The Asia Pacific Journal of Economics &amp; Business</t>
  </si>
  <si>
    <t>IS THERE A FIRST-MOVER ADVANTAGE IN THE MARKET FOR JAPANESE VIDEO GAME SYSTEMS?</t>
  </si>
  <si>
    <t>10</t>
  </si>
  <si>
    <t xml:space="preserve"> 18-33</t>
  </si>
  <si>
    <t xml:space="preserve"> Studies , Computer &amp; video games , Advantages , Disadvantages , Economic theory , Growth rate , Japan</t>
  </si>
  <si>
    <t>Jul 2017</t>
  </si>
  <si>
    <t>The Game Is On: Protecting IP in Video Games</t>
  </si>
  <si>
    <t>29</t>
  </si>
  <si>
    <t xml:space="preserve"> 19-23</t>
  </si>
  <si>
    <t xml:space="preserve"> Innovations , Copyright , Computer &amp; video games , Mechanics , Electronic &amp; video games , Intellectual property , Patents , Reputation management , Brands , United States--US , Japan</t>
  </si>
  <si>
    <t>A patent search carried out in February 2017 by Innography showed patent applications on game mechanics are not frequently filed-only 660 patents in approximately 250 patent families exist. Patent applications often take years to be published but can take longer in the video games industry due to the complexity of game mechanics.Japans popularity may be waning as gamers become more impatient and expectations rise. Other well-known game developers such as Blizzard and Nintendo have also filed a small number of game mechanic patents-fewer than 10 patent families each. Patents and copyright can act as a deterrent to copycats - the application process can take years so by simply applying for protection companies are demonstrating ing a long-term commitment. [...]it is still possible to protect game mechanics IP.Zynga's patent: US 9168458 (Adaptive Task Assignment For Online Games)2 was granted in 2015 and protects a method for engaging players in a massively multiplayer online game (MMO). The patent claim has successfully involved storage media as an indispensable aspect for realizing the game mechanic. In the long term, investment in intellectual property could prove rewarding both in terms of revenue and brand reputation.</t>
  </si>
  <si>
    <t>Nov 2010</t>
  </si>
  <si>
    <t>Research Policy</t>
  </si>
  <si>
    <t>Under the radar: Industry entry by user entrepreneurs</t>
  </si>
  <si>
    <t xml:space="preserve"> Studies , Entrepreneurs , Commercialization , Entrepreneurship , Computer &amp; video games , Market entry , Technological change</t>
  </si>
  <si>
    <t>Marketing Intelligence &amp; Planning</t>
  </si>
  <si>
    <t>Effect of game-interactivity and congruence on presence and brand attitude</t>
  </si>
  <si>
    <t xml:space="preserve"> 789-804</t>
  </si>
  <si>
    <t xml:space="preserve"> Market research , Computer &amp; video games , Hypothesis testing , Memory , Hypotheses , Emerging markets , Information processing , Attitudes , Gross Domestic Product--GDP , Advertising , United States--US , India , China</t>
  </si>
  <si>
    <t>Purpose The purpose of this paper is to examine the effect of interactivity and game-product congruence on the players' feelings of presence and their brand attitude in the context of in-game advertising. Specifically, this research illustrates the conditions under which the brand placements in digital games create attention, engagement, subsequent feelings of presence and brand attitude by drawing the insights from the "limited capacity model of attention," the "vividness effects theory" and the "transportation theory." Design/methodology/approach A 2 (interactivity: high or low)×2 (game-product congruence: high or low) between-subject measures design is used. In total, 152 students participated in the study. A 2×2 between-subjects multivariate analysis of variance is used to test the hypotheses. Findings The results reveal that for a high game-product congruent game, high interactivity results in greater levels of feelings of presence than a low-interactivity condition. However, for a low game-product congruent game, both high- and low-interactivity conditions result in the same level of presence. Furthermore, the findings also show that for a high game-product congruent game, high interactivity results in more favorable brand attitude than a low-interactivity condition. On the other hand, for a low game-product congruent game, both high- and low-interactivity conditions result in the same level of brand attitude. Research limitations/implications This paper provides implications for theory as well as practice by providing the empirical evidence of the combined effect of game-product congruence and interactivity on feelings of presence and brand attitude from the perspectives of attention, engagement and transportation of experiences in an emerging marketing context like India. The findings are useful for marketing practitioners in terms of effective in-game advertising, designing and execution. Future research can be conducted by exploring the in-game advertising effects of various other variables, such as product-involvement, game-involvement or game-repetition. Originality/value This investigation contributes to the literature of non-traditional advertising media, specifically to the area of branded entertainment, like brand placements in digital games by examining and exploring the influence of game-specific factors on the players' feelings of presence and brand attitudes. Moreover, this paper is one of the first to reveal the real-time roles of game-specific factors in creating gamers' feelings of presence and brand attitude from the perspectives of attention, engagement and transportation of experience in an emerging market context like India.</t>
  </si>
  <si>
    <t>Journal of Research in Interactive Marketing</t>
  </si>
  <si>
    <t>Are they really persuaded with the brand embedded in the game?</t>
  </si>
  <si>
    <t xml:space="preserve"> 249-264</t>
  </si>
  <si>
    <t xml:space="preserve"> Social networks , Online advertising , Social research , Society , Memory , Studies , Brands , Internet , Electronic games , Consumers , Hypothesis testing , Literature reviews</t>
  </si>
  <si>
    <t>  Purpose The purpose of the paper is to examine whether there is any difference in persuasion of brands embedded in the advergame because of the differences in nature of the game (speed), and are there any differences in persuasion in the same context if the brand is prominently placed versus subtly placed and congruent versus incongruent with the game context. Design/methodology/approach A 2 (nature of advergame: fast or slow) × 2 (brand prominence: prominent or subtle) × 2 (game-product congruence: high or low) between-subject measures design is used; 280 graduate students participated in the study. A 2 × 2 × 2 between-subjects ANOVA is used to test the hypotheses. Findings The findings support that slow-paced advergames with prominent brand placements result in high ad-persuasion compared to subtle brand placements. On the other hand, fast-paced advergames show no difference in persuasiveness despite the fact that whether it is a subtle placement or prominent placement. Furthermore, results also indicate that slow-paced games with prominent placement in low game-product congruence condition resulted in high ad-persuasion compared to that in high game-product congruence condition. Research limitations/implications The process of experimentation used in this study to collect responses were susceptible to some limitations. However, findings of the study are very important for advertising practitioners in terms of game design, implementation and for an effective use of brand and product placements in advergames. Originality/value This research contributes to the literature of online advertising, specifically advergaming context by exploring the impact of nature of game and brand prominence on gamers' ad-persuasion. Also, this study is the first attempt toward understanding the moderating role of game-product congruence on gamers' ad-persuasion in the context of advergames.</t>
  </si>
  <si>
    <t>Asia Pacific Journal of Marketing and Logistics</t>
  </si>
  <si>
    <t>Journal of Indian Business Research</t>
  </si>
  <si>
    <t>Effects of brand placement strength, prior game playing experience and game involvement on brand recall in advergames</t>
  </si>
  <si>
    <t xml:space="preserve"> 292-312</t>
  </si>
  <si>
    <t xml:space="preserve"> Marketing , Television advertising , Television programs , Product recalls , Hypotheses , Games , Product differentiation , Management reviews , Journals , Literature reviews</t>
  </si>
  <si>
    <t>  Purpose - The purpose of this paper is to explore the effect of brand placement strength on gamers' brand recall as moderated by gamers' prior game playing experience and game involvement in the context of advergames. Specifically, this research utilizes Limited Capacity Model of attention to explain how and under what conditions brand placements create attention, elaboration and subsequent brand recall. Design/methodology/approach - A 2 (brand placement strength: prominent versus subtle) × 2 (prior game playing experience: experienced versus inexperienced) × 2 (game involvement: high versus low involvement) between-subjects measures design is used. Empirical data were obtained from 220 undergraduate student gamers. A between-subjects measures ANOVA is used to test the hypotheses. Findings - There are several important findings that can be inferred from the results. First, inexperienced gamers report high brand recall in prominent brand placements than subtle brand placements, whereas for experienced gamers, no significant difference in recall rates is found between prominent brand placement and subtle brand placement. Second, inexperienced gamers with low game involvement playing an advergame with prominent brand placement report high brand recall compared to inexperienced gamers with high game involvement playing an advergame with prominent brand placement. Research limitations/implications - The study contributes to the advertising literature from a non-traditional advertising perspective, particularly in the context of online advergames, and explains the role of brand placement and its boundary conditions to create customers' brand memory. Moreover, this research contributes to the marketing knowledge on how to locate and embed the brands effectively in advergames, taking into account the individual characteristics of each advergame. Practical implications - The findings are very important for advertising practitioners because selecting media that enhances the brand memory of the consumers through entertainment is a planning strategy that has been widely used by media planners today. Hence, advertising managers should think about designing advergames by taking into account the game involvement factor to make sure that the implementation has the strongest positive effect on consumers' memory. Originality/value - This research contributes to the literature of online advertising, especially the advergames by exploring the impact of brand placement strength and prior gaming experience on gamers' brand recall. In addition, this study is the first step toward understanding the moderating role of game involvement on Indian gamers recall in the context of online advertising.</t>
  </si>
  <si>
    <t>Computerworld</t>
  </si>
  <si>
    <t>Computer Graphics Seen Imaging&amp;#39;s Future</t>
  </si>
  <si>
    <t xml:space="preserve"> 11-11</t>
  </si>
  <si>
    <t xml:space="preserve"> Business , Management information systems , Charts , Computer graphics , Maps , Games , Appeals , Motion pictures , Copyrights , Data processing , Computer programs , Software , Executive information systems , Graphs , Decision making , Imaging , Pictures</t>
  </si>
  <si>
    <t>During Harvard Computer Graphics Week, Carl Machover, the president of Machover Associates Corp., pointed out that $6 billion dollars were spent on video games in 1981, which is twice as much as was spent on motion pictures. The video appeal also applies to the business world. David Friend, chairman of the board and technical director of Computer Pictures Corp. of Boston, suggested that graphics will be no more useful to executives than other management information systems (MIS) techniques unless there is a change in the information that is processed by the data processing department. Information that lends itself to such business graphics techniques as bar charts and maps should be timely, offered in greater historical depth, and should be supplemented with external data. Executive information systems call for information that is most needed by the manager for decision making. Data is only useful to the manager if it is in a short, concise form, such as a chart or a graph.</t>
  </si>
  <si>
    <t>Journal of Small Business and Enterprise Development</t>
  </si>
  <si>
    <t>The internationalisation of small games development firms: evidence from Poland and Hungary</t>
  </si>
  <si>
    <t>a</t>
    <phoneticPr fontId="15" type="noConversion"/>
  </si>
  <si>
    <t xml:space="preserve"> 246-262</t>
  </si>
  <si>
    <t xml:space="preserve"> Entrepreneurs , Capital expenditures , Competitive advantage , Core competencies , Foreign language learning , Technological change , Studies , Hungary , Poland</t>
  </si>
  <si>
    <t>Purpose - This study aims to investigate the internationalisation strategies of small games development firms from Poland and Hungary. Design/methodology/approach - This enquiry adopts a qualitative approach, whereby firms were identified from online searches, and secondary information was sought on each firm prior to in-depth interview, in order to highlight the issues relating to internationalisation/growth. Findings - The paper provides evidence that small games development firms undertake rapid internationalisation, despite resource constraints. Firms were founded by teams of entrepreneurs who unlike many other international entrepreneurs, did not have a priori experience, sometimes moving from being hobbyists into commercial operations. These often exist in a pre-natal phase some years before formal incorporation, an important phase when many of the resources required are sourced. The findings show only partial support for RBV, as these firms were acquiring and controlling resources from their environment on a freelance and low commitment basis. The authors speculate that these firms display dynamic capabilities of the highest order in order to do so. Research/limitations/implications - This enquiry adds to understanding of the (international) growth strategies of small games development firms, and gives insight into how they access dynamic capabilities. However, the number of firms investigated is small and from two Eastern European countries, therefore further larger scale research should be undertaken. Originality/value - Based on this exploration new insights are developed with regard to an under researched sector, and how such firms undertake rapid internationational growth, despite being particularly resource constrained. In particular, the entrpreneurs in these firms have little experience and creatively acquire and control resources in order to grow rapidly. The authors speculate that they display advanced dynamic capabilities.</t>
  </si>
  <si>
    <t>Information Technology &amp; People</t>
  </si>
  <si>
    <t>Smartphone chronic gaming consumption and positive coping practice</t>
  </si>
  <si>
    <t>30</t>
  </si>
  <si>
    <t xml:space="preserve"> 503-519</t>
  </si>
  <si>
    <t xml:space="preserve"> Games , Consumption , Coping , Smartphones , Morality , Devices , Market research , Consumption , Frames , Information technology , Framing , Narratives , Computer &amp; video games</t>
  </si>
  <si>
    <t>Purpose Chronic consumption practice has been greatly accelerated by mobile, interactive and smartphone gaming technology devices. The purpose of this paper is to explore how chronic consumption of smartphone gaming produces positive coping practice. Design/methodology/approach Underpinned by cognitive framing theory, empirical insights from 11 focus groups ( n =62) reveal how smartphone gaming enhances positive coping amongst gamers and non-gamers. Findings The findings reveal how the chronic consumption of games allows technology to act with privileged agency that resolves tensions between individuals and collectives. Consumption narratives of smartphone games, even when play is limited, lead to the identification of three cognitive frames through which positive coping processes operate: the market-generated, social being and citizen frames. Research limitations/implications This paper adds to previous research by providing an understanding of positive coping practice in the smartphone chronic gaming consumption. Originality/value In smartphone chronic gaming consumption, cognitive frames enable positive coping by fostering appraisal capacities in which individuals confront hegemony, culture and alterity-morality concerns.</t>
  </si>
  <si>
    <t>Aug 2015</t>
  </si>
  <si>
    <t>Multimedia Tools and Applications</t>
  </si>
  <si>
    <t>Automated spatio-temporal analysis techniques for game environment</t>
  </si>
  <si>
    <t>74</t>
  </si>
  <si>
    <t xml:space="preserve"> 6323-6329</t>
  </si>
  <si>
    <t xml:space="preserve"> Data mining , Decision making , Visualization , Image processing systems , Analysis , Studies , Computer &amp; video games</t>
  </si>
  <si>
    <t>  This paper introduces spatio-temporal analysis techniques for games. Game analytics is emerging field in Business Insight (BI) area. The benefits of adopting game analytics technique in commercial game development can help decision making in game design and quality assurance which are not quantified yet. For last 10 years, researchers in game user research area have proposed the frontier of techniques in game analytic field. Among them, spatio-temporal analysis field is most important for understanding of users in game environments intuitively. In this paper, we summarize four key areas of spatio-temporal analysis: visualization techniques, trajectory analysis, in-house telemetry system, and web-based middlewares in detail.</t>
  </si>
  <si>
    <t>Annals of Business Administrative Science</t>
  </si>
  <si>
    <t>Exploitation Reduces Novelty: An Empirical Analysis of the Japanese Video Game Industry</t>
  </si>
  <si>
    <t xml:space="preserve"> 1-12</t>
  </si>
  <si>
    <t xml:space="preserve"> Studies , Computer &amp; video games , Knowledge management , Competitive advantage , Time series , Japan</t>
  </si>
  <si>
    <t>  Firms accumulate knowledge through product development activities such as efficient product design, various experimental data, and know-how of project management. By exploiting this knowledge, firms are able to improve product quality, reduce cost, and shorten the development lead time. The more firms accumulate knowledge, the more they are able to gain competitiveness by exploiting their knowledge. However, because of efficiency gained by exploitation, firms can sometimes excessively exploit their knowledge, thus making their products too similar to and less attractive than earlier products and, as a result, lose competitiveness. In this paper, we employ a time series analysis to show that excess exploitation of know-how reduced product creativity in the Japanese video game industry. [PUBLICATION ABSTRACT]</t>
  </si>
  <si>
    <t xml:space="preserve"> 354-360</t>
  </si>
  <si>
    <t xml:space="preserve"> Studies , Computer &amp; video games , Young adults , Online instruction , Technology adoption , Virtual reality , Leadership</t>
  </si>
  <si>
    <t>Video games have developed into almost a $50 billion industry. Even more significantly, video gaming, especially through online forums and virtual worlds, are fast becoming an important component of popular culture and everyday life, especially amongst the younger, "digital native" generation. We explore the growing recognition that training and education in the 21st century must be more suited to the learning styles of this new generation through the use of "serious games." In conclusion, we analyze the prospects for using such games and virtual worlds for leadership and management training and the importance of fostering the "gamer disposition" in organizations. [PUBLICATION ABSTRACT]</t>
  </si>
  <si>
    <t>International Journal of Entrepreneurship and Innovation Management</t>
  </si>
  <si>
    <t>SMEs in European computer games and interactive entertainment software markets</t>
  </si>
  <si>
    <t>3,4</t>
  </si>
  <si>
    <t xml:space="preserve"> 483-492</t>
  </si>
  <si>
    <t xml:space="preserve"> Studies , Computer &amp; video games , Software industry , Interactive media , Small business , Strategic management , Europe</t>
  </si>
  <si>
    <t>Dec 1997</t>
  </si>
  <si>
    <t>Simulation &amp; Gaming</t>
  </si>
  <si>
    <t>The effectiveness of business games in strategic management course work</t>
  </si>
  <si>
    <t>28</t>
  </si>
  <si>
    <t xml:space="preserve"> 360-376</t>
  </si>
  <si>
    <t xml:space="preserve"> Computer &amp; video games , Strategic management , Effectiveness</t>
  </si>
  <si>
    <t>Campus - Wide Information Systems</t>
  </si>
  <si>
    <t>SPOTLIGHT: The impact of video gaming on decision-making and teamworking skills</t>
  </si>
  <si>
    <t>22</t>
  </si>
  <si>
    <t xml:space="preserve"> 320-326</t>
  </si>
  <si>
    <t xml:space="preserve"> Computer &amp; video games , Skills , Learning , Management training , Decision making , United States--US</t>
  </si>
  <si>
    <t>Computerized general management games as strategic management learning environments</t>
  </si>
  <si>
    <t xml:space="preserve"> 423-441</t>
  </si>
  <si>
    <t xml:space="preserve"> Strategic management , Teaching , Games , Computer &amp; video games , Simulation</t>
  </si>
  <si>
    <t>  Wolfe and Roge discuss how the strategic management course continues to experience the greatest use of general, top management business games and a number of games are available to the strategic management instructor. A representative sample of games was examined based on their ability to service both the field's current knowledge domain and its unique analytical tools and devices.</t>
  </si>
  <si>
    <t>The Review of Business Information Systems (Online)</t>
  </si>
  <si>
    <t>The Impact Of A Secondary Market On Video Game Purchase Intentions</t>
  </si>
  <si>
    <t xml:space="preserve"> 103</t>
  </si>
  <si>
    <t xml:space="preserve"> Studies , Computer &amp; video games , Consumer behavior</t>
  </si>
  <si>
    <t>Oct 2010</t>
  </si>
  <si>
    <t>Journal of promotion management</t>
  </si>
  <si>
    <t>Acceptability and ethics of product placement in sport video games</t>
  </si>
  <si>
    <t xml:space="preserve"> 411-427</t>
  </si>
  <si>
    <t xml:space="preserve"> Product placement , Intention to purchase , 4408 8282 8281 6085 , 12132 7336 3198 , Video games , 1855 1841 4408 8282 8281 6085 , 608 7738 11245 11239 , 2572 , 2777 2803 3874 556 3889 6071 1542 11325 , 9382 , 11253 12429 , 7599 10541 , 5423 3549 2688 2449 10404 , 12758 1811 4937 7625 , 1378 10404 , 1757 7738 11245 11239</t>
  </si>
  <si>
    <t>Product placement in sport video games is an emerging area of marketing and advertising communication, but it also raises controversial ethical issues. In order to investigate these issues from a consumer perspective, this study examines the perceptions of the acceptability of product placement in sport video games (SVGs). Data were gathered from 253 sport video gamers using an online survey. The results indicate that while sport video gamers generally have favourable attitudes toward product placement in sport video games, ethically charged products such as alcohol, cigarettes, and guns are perceived as less acceptable than other products. Individual differences among sport video gamers are found based on their related attitudes, hours of playing sport video games, and gender. Also, sport video gamers who have favorable attitudes toward product placement, in general, are more likely to intend to purchase a product or brand which may be placed in sport video games. Reprinted by permission of Routledge, Taylor and Francis</t>
  </si>
  <si>
    <t>Journal of Strategy and Management</t>
  </si>
  <si>
    <t>Competitive advantage in the online game industry in Taiwan</t>
  </si>
  <si>
    <t xml:space="preserve"> 136-154</t>
  </si>
  <si>
    <t xml:space="preserve"> Studies , Mathematical models , Statistical analysis , Resource allocation , Competitive advantage , Computer &amp; video games , Online entertainment , Strategic management , Discriminant analysis , Taiwan</t>
  </si>
  <si>
    <t>  Previous studies have suggested that one may trace the factors (i.e. sources of the competitive advantage) that cause the firm performance by examining the performance itself. Financial ratios have been used to trace the sources of competitive advantage, that is, the resource configuration, but the key resources driving superior performance remained undiscovered. The present study seeks to reduce the number of dimensions in the resource configuration to a two-dimensional map to capture firms' relative resource positions and identify the resources and capabilities that lead to the superior performance. Factor analysis is used to extract the resource bundles and management capabilities of the online game industry in Taiwan from financial ratios included in the expanded Du Pont identity. These resource and capability bundles are subsequently verified by discriminant analysis to distinguish firms with competitive advantage from firms with competitive disadvantage. Factor scores are then used as inputs for multidimensional scaling to draw the resource positioning of the competitive firms. The competitive advantage of online firms can be determined using two dimensions of intellectual property and relationship assets. In addition, firms with advantage in upstream (game developers) and downstream (channels) relationships perform better than other firms. Private online game firms are excluded from the empirical study because their financial data are not available. Using financial ratios, the present research identified the resource and capability bundles essential to the superior performance of the online game firms.</t>
  </si>
  <si>
    <t>International Journal of Retail &amp; Distribution Management</t>
  </si>
  <si>
    <t>Primary product network size on complementary product sales</t>
  </si>
  <si>
    <t xml:space="preserve"> 851-866</t>
  </si>
  <si>
    <t xml:space="preserve"> Studies , Product development , Computer &amp; video games , Software industry , Market strategy , Sales forecasting , Data collection , Purchasing , Marketing , Online entertainment</t>
  </si>
  <si>
    <t>Purpose - The purpose of this paper is to examine the relationship between primary product network size and the sales of complementary products, and to suggest customer characteristics moderating this relationship. Design/methodology/approach - A panel dataset in the online video game industry was used to verify the proposed theoretical framework. Two-level hierarchical linear modeling is used to test several hypotheses. Findings - The authors' analysis results suggest there is a positive relationship between the primary product network size and the sales of complementary products. Also, two customer characteristics (previous transaction value and customer purchase frequency) were found to positively influence the complementary product sales. The primary product's network size has a stronger impact on complementary product sales for light buyers compared to heavy buyers. Research limitations/implications - This study only focused on online video industry, and the price differentiation of the products might not be adequately significant. Other relevant factors (such as word-of-mouth (WOM)) or other customer characteristics could also be relevant to complementary product sales. Therefore, future research could use data triangulation to collect data in different contexts, through a longer period of time, to test and verify the proposed relationships. Practical implications - Product managers need to better understand the relationship between the primary product network size and the complementary product sales. They should adjust the marketing strategies toward different customer purchase frequency segments correspondingly. For example, to benefit further from the primary product network size, complementary product retailers can create online forums for all primary product users to influence light complementary product buyers. Originality/value - This research is one of the first empirical investigations of establishing the relationship between primary product network size and complementary product sales, with customer characteristics as moderators.</t>
  </si>
  <si>
    <t>Aug 2007</t>
  </si>
  <si>
    <t>Journal of Theoretical and Applied Electronic Commerce Research</t>
  </si>
  <si>
    <t>Revenue Logics of Mobile Entertainment Software - Observations from Companies Producing Mobile Games</t>
  </si>
  <si>
    <t xml:space="preserve"> 34-47</t>
  </si>
  <si>
    <t xml:space="preserve"> Electronic games , Software industry , Mobile communications networks , Business models , Distribution channels , Revenue recognition , Studies</t>
  </si>
  <si>
    <t>While growing at a fast phase, mobile gaming industry is facing a transformation both in terms of technical infrastructures as well as business models. At the users' end, formerly preferred specific game consoles are increasingly being replaced by mobile phone platforms. From the game developers' perspective, the new possibilities to distribute games over mobile phone networks as well as over the Internet, affect both the viable partner relationships and possible revenue stream options. In this paper we introduce analytical tools to evaluate business models of software companies producing mobile games. With the help of these tools, we explore and analyze the revenue logics and related product distribution models of four companies producing mobile games to the international market. The results indicate that even though the fast growing market offers a plethora of opportunities to agile software companies, the revenue models are governed by telecom-operators, who are currently reaping the largest benefits from the business. [PUBLICATION ABSTRACT]</t>
  </si>
  <si>
    <t>Entertainment software: suddenly huge, little understood</t>
  </si>
  <si>
    <t xml:space="preserve"> 87-100</t>
  </si>
  <si>
    <t xml:space="preserve"> Studies , Software industry , Computer &amp; video games , Marketing</t>
  </si>
  <si>
    <t>  In less than three decades the entertainment software industry has emerged as a huge industry, with sales larger than Hollywood movie box office sales. Yet, little is known about this industry. Stereotypes about the industry may not be correct. This paper seeks to address this knowledge gap. The paper identifies what is known, and what needs to be known. The paper reviews the literature and adds data from the most recent reports available. The literature has been slow to address this industry. It has not even been clear what to call this industry. (Some people still call it the video game industry.) The most basic marketing issues still need to be researched, i.e. customer benefits sought and segmentation. A typology of game genres is proposed. This paper is the first overview of the entertainment software industry from a marketing perspective.</t>
  </si>
  <si>
    <t>APSIPA Transactions on Signal and Information Processing</t>
  </si>
  <si>
    <t>Use cases and challenges in telecom big data analytics</t>
  </si>
  <si>
    <t xml:space="preserve"> Data management , Big Data , Telecommunications industry , Mathematical analysis , User experience , Data mining , Analytics , User satisfaction , Neural networks , Telecommunications , Data analysis , Customer services , Quality , Survival analysis , Customer satisfaction , Customer relationship management , Fraud</t>
  </si>
  <si>
    <t>This paper examines the driving forces of big data analytics in the telecom domain and the benefits it offers. We provide example use cases of big data analytics and the associated challenges, with the hope to inspire new research ideas that can eventually benefit the practice of the telecommunication industry.</t>
  </si>
  <si>
    <t>Game Console Manufacturers: the End of Sustainable Competitive Advantage?</t>
  </si>
  <si>
    <t xml:space="preserve"> 39-60,152-154</t>
  </si>
  <si>
    <t xml:space="preserve"> Studies , Competitive advantage , Business models , Computer &amp; video games , Technological change</t>
  </si>
  <si>
    <t>  The video games industry has been subject to a number of significant transitions in its short history. The current transition, however, has the potention to restructure more fundamentally the technological, competitive and market dynamics with a growing share of revenues attributed to non-console linked video games. Existing players from the "traditional" video games market are not standing idly by as the market evolves. What is unclear, however, is whether the competitive advantages they have built up over previous generations of video games will be sustainable in the new landscape. Ironically, it may be argued that existing competitive advantages could restrict their ability to adapt to the new dynamics. By proposing two alternative scenarios for future development, we examine the implications of either maintaining competitive advantage or developing temporary advantages. The video games industry is judged to be an ideal laboratory in which to investigate the consequences of hypercompetition and for developing strategic management insight into sustainable competitive advantage in such a context.</t>
  </si>
  <si>
    <t>Exploring Mobile Gaming Revenues: the Price Tag of Impatience, Stress and Release</t>
  </si>
  <si>
    <t xml:space="preserve"> 103-122,154</t>
  </si>
  <si>
    <t xml:space="preserve"> Studies , Business models , Computer &amp; video games , Profitability , Pricing policies</t>
  </si>
  <si>
    <t>  The mobile gaming industry is growing at a rapid pace. Smartphones, tablets and other mobile devices are new channels to deliver games to customers. However, since the birth of Internet, users have been accustomed to getting things for free. How then are mobile game companies able to make billions euro in revenue? What are the main drivers of profitability in this sector? Our objective is to dissect the freemium pricing strategy that is frequently used in the mobile gaming sector. With the help of the case study of Gameloft, we explore the method and the path for converting free into profit by playing with the users' frustration and stress.</t>
  </si>
  <si>
    <t xml:space="preserve"> 61-81,154-155</t>
  </si>
  <si>
    <t xml:space="preserve"> Studies , Business models , Computer &amp; video games</t>
  </si>
  <si>
    <t>  Based on an exhaustive and integrated business model framework, this article examines the critical differences between the two main business model paradigms -- the one inherited from PC/console games and the one promoted by mobile and online games -- in regard to the five main business model components: value proposition, value creation, value delivery, value capture and value communication. It is found that, despite an increasingly tighter integration of the market, significant differences remain between the two paradigms in most components.</t>
  </si>
  <si>
    <t xml:space="preserve"> 83-102,153</t>
  </si>
  <si>
    <t xml:space="preserve"> Studies , Business models , Computer &amp; video games , Innovations , Microeconomics</t>
  </si>
  <si>
    <t>Young Consumers</t>
  </si>
  <si>
    <t>Does game self-congruity increase usage and purchase?</t>
  </si>
  <si>
    <t xml:space="preserve"> 52-66</t>
  </si>
  <si>
    <t xml:space="preserve"> Studies , Marketing , Consumer behavior , Play , Computer &amp; video games , Self esteem , New Zealand</t>
  </si>
  <si>
    <t>  Purpose - The aim of this paper is to measure the empirical relationship between self-congruity and game usage and purchase. This is important because it highlights that games affect self concept and the symbolic value that can be obtained from the game. It is aimed to implement this study across four game types. Design/methodology/approach - A total of 493 consumers were surveyed and confirmatory factor analysis and structural equation modelling conducted across four game groups to model this same relationship. Findings - It was found that self-congruity was positively related to game usage and purchase. Practical implications - Game development for consumers online, on wireless devices and on consoles should place greater emphasis on the practical implications of self-congruity. Games impact self concept through self-congruity. So, it is important that marketers understand the potential harm and positive impact of games on the consumers' cognition. Originality/value - This is the first paper to explore and model self-congruity and game purchase and usage behaviour. This paper is further unique because it provides results across four games groups: all games representing, followed by the alternative models, Sports/Simulation/Driving, Role-playing Game (RPG)/Massively Multiplayer Online Role-playing Game (MMORPG)/Strategy, and Action/Adventure/Fighting,</t>
  </si>
  <si>
    <t>Winter 2013</t>
  </si>
  <si>
    <t>Journal of American Folklore</t>
  </si>
  <si>
    <t>Examining Augmented Reality as a Platform for Situated Ethnography through the Lens of the ARIS Wisconsin Uprising Game</t>
  </si>
  <si>
    <t>126</t>
  </si>
  <si>
    <t>499</t>
  </si>
  <si>
    <t xml:space="preserve"> 70-78,113</t>
  </si>
  <si>
    <t xml:space="preserve"> Decision making , Colleges &amp; universities , Games , Narratives , Cultural anthropology , Documentation , Wisconsin</t>
  </si>
  <si>
    <t>  This review explores the use of the Augmented Reality Interactive Storytelling (ARIS) platform to create geographically situated educational and ethnographic video games on mobile Apple devices like iPhones and iPads. Using the example of a game our research team developed to document the Wisconsin Uprising of 2011, we detail in this review the technical capabilities, formats, and features of ARIS, along with their respective merits and limitations. We also consider theoretical implications of presenting ethnographic fieldwork through interactive ethnographic games. ARIS games demand heavy editing and the fictionalization of ethnography, but offer opportunities for players to interact with fieldwork in ways that challenge traditional notions of ethnographic representation. [PUBLICATION ABSTRACT]</t>
  </si>
  <si>
    <t>The International Business &amp; Economics Research Journal (Online)</t>
  </si>
  <si>
    <t>The Impact Of Platform On Global Video Game Sales</t>
  </si>
  <si>
    <t>12</t>
  </si>
  <si>
    <t xml:space="preserve"> 1273</t>
  </si>
  <si>
    <t xml:space="preserve"> Studies , Computer &amp; video games , Retail sales , Consumer electronics , Market research , Statistical analysis</t>
  </si>
  <si>
    <t>Aug 1, 2013</t>
  </si>
  <si>
    <t xml:space="preserve"> 141-157</t>
  </si>
  <si>
    <t xml:space="preserve"> Channels , Interactive , On-line systems , Mobile communication systems , Economics , Marketing , Entertainment , Electronic &amp; video games</t>
  </si>
  <si>
    <t>In the past twenty years, the video game industry has established itself as a significant contributor to the global entertainment economy. Compared to more established entertainment industries such as movies and music, limited scholarly research in marketing has addressed the processes that create value for companies and consumers in the context of video games which are now available on multiple devices (e.g., consoles, portables, mobile devices) and through multiple channels (e.g., retail and online). The authors therefore develop a conceptual framework of value creation through video games, highlight important findings from extant research in marketing and other disciplines, and apply the framework to derive future research opportunities.</t>
  </si>
  <si>
    <t>Journal of Economic Geography</t>
  </si>
  <si>
    <t>Video games production networks: value capture, power relations and embeddedness</t>
  </si>
  <si>
    <t xml:space="preserve"> 151-180</t>
  </si>
  <si>
    <t xml:space="preserve"> Studies , Computer &amp; video games , Globalization , Software industry , Regions , Economic theory , Production factors , Sourcing , Impact analysis</t>
  </si>
  <si>
    <t>This paper has two main aims. Firstly to conceptualize the production networks of the video games industry through an examination of its evolution into a multi-million dollar industry. Secondly, to use the video games industry to demonstrate the utility of Global Production Network approaches to understanding the geographically uneven impacts of globalization processes. In particular, three key notions of value, power and embeddedness are used to reveal the most powerful actors in the production network, how they maintain and exercise their power, and how the organization of production is manipulated as a result. It is argued that while hardware production is organized by console manufacturers using truly global sourcing strategies, the production of software is far more complex. In fact, software production networks are bounded within three major economic regions: Western Europe, North America and Asia Pacific. This paper seeks to explain how and why this has occurred. [PUBLICATION ABSTRACT]</t>
  </si>
  <si>
    <t>Sep 2011</t>
  </si>
  <si>
    <t>Journal of Competitiveness</t>
  </si>
  <si>
    <t>Application of Knowledge in Advergaming as a Possible Source of Competitive Advantage</t>
  </si>
  <si>
    <t xml:space="preserve"> n/a</t>
  </si>
  <si>
    <t xml:space="preserve"> Studies , Competitive advantage , Computer &amp; video games , Software industry , Advertising , Czech Republic</t>
  </si>
  <si>
    <t>  The article focuses on the question of the utilization of knowledge in advergaming (an original tool of the marketing communication) as a possible source of competitive advantage. Related terms are briefly described and the research was conducted within a group of young people in the Czech Republic. The research confirms that, just advergaming might have the potential for acquiring consumers of the advertising message and, consequently, the possible broadening of the knowledge of the company. The output then becomes the scheme for displaying the links and the utilization of the knowledge in the advergame itself.</t>
  </si>
  <si>
    <t>The Review of Socionetwork Strategies</t>
  </si>
  <si>
    <t>The Substitution Effect of Mobile Games on Console Games: An Empirical Analysis of the Japanese Video Game Industry</t>
  </si>
  <si>
    <t xml:space="preserve"> 95-110</t>
  </si>
  <si>
    <t xml:space="preserve"> Computer &amp; video games , Regression analysis , Empirical analysis , Substitutes , Economic models , Electronic &amp; video games , Programmers</t>
  </si>
  <si>
    <t>In this paper, we discuss the substitution effects between mobile games and console games. We estimate such effects by a fixed-effect regression with instrumental variables using panel data of about 100,000 observations. The results showed that the substitution effects of playing smart devices on 3DS, Wii, and PSP were recognizable, but did not have significant effects on PS3, and the substitution effects on PSP were very small. Therefore, mobile games had a substitution effect on casual console games, or on console games in which the play situation resembled mobile games. In addition, the substitution effects were at most about 0.1. The substitution effects were small. Our results indicate that mobile games represent the pioneers in the new market of gaming at least during our observation period. But new games and traditional games will coexist for a while.</t>
  </si>
  <si>
    <t>Management Research Review</t>
  </si>
  <si>
    <t>How gamers process in-game brand placements under different game-involvement conditions</t>
  </si>
  <si>
    <t>40</t>
  </si>
  <si>
    <t xml:space="preserve"> 471-490</t>
  </si>
  <si>
    <t xml:space="preserve"> Online advertising , Studies , Advertising expenditures , Society , Games , Consumers , Interactive media , Marketing , United States--US</t>
  </si>
  <si>
    <t>  Purpose The purpose of this study is to enhance the knowledge about advertising effects of brand placements in games on players' brand recall and attitude. More specifically, this study examines the varying effects of brand prominence on gamers' brand recall and brand attitude under varied game-involvement and need for cognition (NFC) conditions from attention and elaboration perspectives in the context of in-game advertising (IGA). Design/methodology/approach A 2 (brand prominence: prominent or subtle) × 2 (game-involvement: high or low) × 2 (NFC: high or low) between-subject measures design was used. Moreover, 240 student gamers participated in the study. A between-subjects measure multivariate analysis of variance was used to test the hypotheses. Findings The results revealed that for a game with prominent brand placement, low game-involvement resulted in greater brand recall than high game-involvement condition. Furthermore, for a game with prominent brand placement, high game-involvement condition resulted in more favorable brand attitude than low game-involvement condition. For a game with subtle brand placement, no differences in brand recall rates as well as brand attitudes were found between the high and the low game-involvement conditions. Likewise, for a game with prominent brand placement under low game-involvement condition, high NFC players reported higher brand recall rates and less favorable brand attitudes than the low NFC players. On the other hand, for a game with subtle brand placement under high-game-involvement condition, no differences in brand recall rates as well as brand attitudes were found between the high and the low NFC players. Research limitations/implications The process of experimentation used in this study to collect responses was susceptible to some limitations. However, this research adds to advertising literature from a non-traditional advertising viewpoint, predominantly in the context of IGA. This study enlightens the role of brand prominence and its boundary conditions to create customers' brand memory and brand attitude. Likewise, this investigation adds to the marketing knowledge on how to embed and position the brands effectively in digital games taking into account the specific physiognomies of each game and individual traits of gamers. Practical implications This study provides a clear understanding of how marketers can design and develop effective games with a purpose to increase and improve customers' awareness and attitudes toward the advertised brands by embedding brands in games. The experimental findings suggest the advertising practitioners and game designers to think for a right mix of game-specific factors, that is brand prominence, and individual and situational factors, that is game-involvement and NFC, while creating games to have a stoutest positive advergaming effect on players' brand recall and brand attitude. Originality/value This study adds to the literature of non-traditional advertising media, specifically to the context of IGA, by investigating the impact of brand prominence, game-involvement and gamers' NFC on their brand recall and attitude. From the attention and elaboration perspectives, this study is the first attempt to understand how brand prominence and its boundary conditions, that is game-involvement and NFC, impact players' brand recall and brand attitude.</t>
  </si>
  <si>
    <t>Jul 2013</t>
  </si>
  <si>
    <t>Information Systems Frontiers</t>
  </si>
  <si>
    <t>The determinants of monetary value of virtual goods: An empirical study for a cross-section of MMORPGs</t>
  </si>
  <si>
    <t>15</t>
  </si>
  <si>
    <t xml:space="preserve"> 481-495</t>
  </si>
  <si>
    <t xml:space="preserve"> Computer &amp; video games , Economic theory , Social networks , Software engineering , Analysis , Studies</t>
  </si>
  <si>
    <t>This study investigates the monetary value of virtual goods in the context of 24 most popular massively multiplayer online role-playing games (MMORPGs). Building on classic economic theory, we approach this issue through a combination of experimentation and cross-sectional time series data analysis. Our findings suggest that more intensive social networking and flatter social hierarchical structures are associated with lower monetary value of virtual goods across various MMORPGs. Instead, a larger base of active users increases the potential demand and thus the monetary value of virtual goods in the short run. A steeper social hierarchical structure further strengthens the effect. The implication is that social networking and hierarchical structure can be two effective angles for game developers or policy makers to address the issue of real-money trading of virtual goods.[PUBLICATION ABSTRACT]</t>
  </si>
  <si>
    <t>Hwang, YJ</t>
    <phoneticPr fontId="13" type="noConversion"/>
  </si>
  <si>
    <t>Tang, Ailie K. Y.</t>
    <phoneticPr fontId="13" type="noConversion"/>
  </si>
  <si>
    <t>Corona, M ; Geum, Y ; Lee, S</t>
    <phoneticPr fontId="13" type="noConversion"/>
  </si>
  <si>
    <t xml:space="preserve">Parker, ON ; Krause, R ; Covin, JG </t>
    <phoneticPr fontId="13" type="noConversion"/>
  </si>
  <si>
    <t xml:space="preserve">Butcher, L ; Tang, Y ; Phau, I </t>
    <phoneticPr fontId="13" type="noConversion"/>
  </si>
  <si>
    <t>Anderton, D</t>
    <phoneticPr fontId="13" type="noConversion"/>
  </si>
  <si>
    <t>Hui, SK</t>
    <phoneticPr fontId="13" type="noConversion"/>
  </si>
  <si>
    <t>Kim, H ; Hanssens, DM</t>
    <phoneticPr fontId="13" type="noConversion"/>
  </si>
  <si>
    <t>Wan, Q ; Zhu, J; Li, HJ ; Wang, LL</t>
    <phoneticPr fontId="13" type="noConversion"/>
  </si>
  <si>
    <t>Liao, GY; Teng, CI</t>
    <phoneticPr fontId="13" type="noConversion"/>
  </si>
  <si>
    <t>Steigenberger, N</t>
    <phoneticPr fontId="13" type="noConversion"/>
  </si>
  <si>
    <t>Mcintyre, DP; Srinivasan, A</t>
    <phoneticPr fontId="13" type="noConversion"/>
  </si>
  <si>
    <t xml:space="preserve">Ozuem, W ; Borrelli, M; Lancaster, G </t>
    <phoneticPr fontId="13" type="noConversion"/>
  </si>
  <si>
    <t xml:space="preserve"> Chou, HY; Wang, SS </t>
    <phoneticPr fontId="13" type="noConversion"/>
  </si>
  <si>
    <t xml:space="preserve">Situmeang, FBI ; Gemser, G; Wijnberg, NM ; Leenders, MAAM </t>
    <phoneticPr fontId="13" type="noConversion"/>
  </si>
  <si>
    <t>:Healey, J ; Moe, WW</t>
    <phoneticPr fontId="13" type="noConversion"/>
  </si>
  <si>
    <t>Sun, L ; Rajiv, S; Chu, JH</t>
    <phoneticPr fontId="13" type="noConversion"/>
  </si>
  <si>
    <t>Klimas, P</t>
    <phoneticPr fontId="13" type="noConversion"/>
  </si>
  <si>
    <t>Dey, D ; Lahiri, A</t>
    <phoneticPr fontId="13" type="noConversion"/>
  </si>
  <si>
    <t xml:space="preserve">Marticotte, F ; Arcand, M ; Baudry, D </t>
    <phoneticPr fontId="13" type="noConversion"/>
  </si>
  <si>
    <t xml:space="preserve">Soeiro, FC ; Santos, M; Alves, J </t>
    <phoneticPr fontId="13" type="noConversion"/>
  </si>
  <si>
    <t>Liu, Y ; Mai, ES; Yang, J</t>
    <phoneticPr fontId="13" type="noConversion"/>
  </si>
  <si>
    <t xml:space="preserve">Cox, J ; Kaimann, D </t>
    <phoneticPr fontId="13" type="noConversion"/>
  </si>
  <si>
    <t xml:space="preserve"> Harwood, T ; Garry, T; Uwins, M</t>
    <phoneticPr fontId="13" type="noConversion"/>
  </si>
  <si>
    <t>Siemens, JC; Smith, S; Fisher, D; Thyroff, A; Killian, G</t>
    <phoneticPr fontId="13" type="noConversion"/>
  </si>
  <si>
    <t xml:space="preserve">Schroeder, JE ;Borgerson, JL </t>
    <phoneticPr fontId="13" type="noConversion"/>
  </si>
  <si>
    <t>Gil, R  ; Warzynski, F</t>
    <phoneticPr fontId="13" type="noConversion"/>
  </si>
  <si>
    <t xml:space="preserve">Nelson, MR ; Park, J </t>
    <phoneticPr fontId="13" type="noConversion"/>
  </si>
  <si>
    <t>Borowiecki, KJ ; Prieto-Rodriguez, J</t>
    <phoneticPr fontId="13" type="noConversion"/>
  </si>
  <si>
    <t xml:space="preserve">Peticca-Harris, A ; Weststar, J ; McKenna, S </t>
    <phoneticPr fontId="13" type="noConversion"/>
  </si>
  <si>
    <t>McQuilken, L ; Robertson, N ; Polonsky, M ; Harrison, P</t>
    <phoneticPr fontId="13" type="noConversion"/>
  </si>
  <si>
    <t>Anderson, EG  ; Parker, GG  ; Tan, B</t>
    <phoneticPr fontId="13" type="noConversion"/>
  </si>
  <si>
    <t xml:space="preserve">Kim, JH ; Prince, J ; Qiu, C </t>
    <phoneticPr fontId="13" type="noConversion"/>
  </si>
  <si>
    <t xml:space="preserve">Karaer, O ; Erhun, F </t>
    <phoneticPr fontId="13" type="noConversion"/>
  </si>
  <si>
    <t xml:space="preserve"> Annicchiarico, A ; De Nicolo, D; Maddaluno, A </t>
    <phoneticPr fontId="13" type="noConversion"/>
  </si>
  <si>
    <t xml:space="preserve">Scherer, FL ; Hahn, IS ; Wegner, CM  ; Dos Santos, MB ; De Oliveira, MCSF </t>
    <phoneticPr fontId="13" type="noConversion"/>
  </si>
  <si>
    <t xml:space="preserve">Sharma, M </t>
    <phoneticPr fontId="13" type="noConversion"/>
  </si>
  <si>
    <t xml:space="preserve">Wei, PS; Lu, HP </t>
    <phoneticPr fontId="13" type="noConversion"/>
  </si>
  <si>
    <t xml:space="preserve">Sterman, J </t>
    <phoneticPr fontId="13" type="noConversion"/>
  </si>
  <si>
    <t xml:space="preserve">Derdenger, T  ; Kumar, V </t>
    <phoneticPr fontId="13" type="noConversion"/>
  </si>
  <si>
    <t>De Vaan, M; Boschma, R; Frenken, K</t>
    <phoneticPr fontId="13" type="noConversion"/>
  </si>
  <si>
    <t xml:space="preserve">van den Ende, J  ; Jaspers, F  ; Rijsdijk, SA </t>
    <phoneticPr fontId="13" type="noConversion"/>
  </si>
  <si>
    <t xml:space="preserve">Park, HJ ; Kim, SH </t>
    <phoneticPr fontId="13" type="noConversion"/>
  </si>
  <si>
    <t>Marchand, A ; Hennig-Thurau, T</t>
    <phoneticPr fontId="13" type="noConversion"/>
  </si>
  <si>
    <t xml:space="preserve">Chao, Y ; Derdenger, T </t>
    <phoneticPr fontId="13" type="noConversion"/>
  </si>
  <si>
    <t xml:space="preserve">Morrison, M ; Fontenla, M </t>
    <phoneticPr fontId="13" type="noConversion"/>
  </si>
  <si>
    <t xml:space="preserve"> Strauss, K</t>
    <phoneticPr fontId="13" type="noConversion"/>
  </si>
  <si>
    <t xml:space="preserve">Mennecke, BE ; Peters, A </t>
    <phoneticPr fontId="13" type="noConversion"/>
  </si>
  <si>
    <t xml:space="preserve">Broekhuizen, TLJ  ; Lampel, J ; Rietveld, J </t>
    <phoneticPr fontId="13" type="noConversion"/>
  </si>
  <si>
    <t xml:space="preserve">Besharat, A; Kumar, A  ; Lax, JR ; Rydzik, EJ </t>
    <phoneticPr fontId="13" type="noConversion"/>
  </si>
  <si>
    <t>Cui, G ; Lui, HK ; Guo, XN</t>
    <phoneticPr fontId="13" type="noConversion"/>
  </si>
  <si>
    <t xml:space="preserve">Prieger, JE ; Hu, WM </t>
    <phoneticPr fontId="13" type="noConversion"/>
  </si>
  <si>
    <t xml:space="preserve">Zhu, F ; Iansiti, M </t>
    <phoneticPr fontId="13" type="noConversion"/>
  </si>
  <si>
    <t xml:space="preserve">Landsman, V ; Stremersch, S </t>
    <phoneticPr fontId="13" type="noConversion"/>
  </si>
  <si>
    <t>Burger-Helmchen, T ; Cohendet, P</t>
    <phoneticPr fontId="13" type="noConversion"/>
  </si>
  <si>
    <t xml:space="preserve">Yamazaki, K </t>
    <phoneticPr fontId="13" type="noConversion"/>
  </si>
  <si>
    <t xml:space="preserve">Gidhagen, M ; Ridell, OP ; Sorhammar, D </t>
    <phoneticPr fontId="13" type="noConversion"/>
  </si>
  <si>
    <t xml:space="preserve"> Allal-Cherif, O </t>
    <phoneticPr fontId="13" type="noConversion"/>
  </si>
  <si>
    <t xml:space="preserve">Kim, CS ; Oh, EH; Yang, KH ; Kim, JK </t>
    <phoneticPr fontId="13" type="noConversion"/>
  </si>
  <si>
    <t xml:space="preserve">Prugsamatz, S; Lowe, B; Alpert, F </t>
    <phoneticPr fontId="13" type="noConversion"/>
  </si>
  <si>
    <t xml:space="preserve">Liu, HJ </t>
    <phoneticPr fontId="13" type="noConversion"/>
  </si>
  <si>
    <t xml:space="preserve">Badrinarayanan, VA ; Sierra, JJ ; Martin, KM </t>
    <phoneticPr fontId="13" type="noConversion"/>
  </si>
  <si>
    <t xml:space="preserve"> Kuo, A ; Rice, DH</t>
    <phoneticPr fontId="13" type="noConversion"/>
  </si>
  <si>
    <t xml:space="preserve"> Storz, C; Riboldazzi, F ; John, M </t>
    <phoneticPr fontId="13" type="noConversion"/>
  </si>
  <si>
    <t>Zhu, F ; Zhang, XQ</t>
    <phoneticPr fontId="13" type="noConversion"/>
  </si>
  <si>
    <t xml:space="preserve">Roberts, A </t>
    <phoneticPr fontId="13" type="noConversion"/>
  </si>
  <si>
    <t xml:space="preserve">Hsiao, A </t>
    <phoneticPr fontId="13" type="noConversion"/>
  </si>
  <si>
    <t>Van den Ende, J ; Jaspers, F  ; Rijsdijk, SA</t>
    <phoneticPr fontId="13" type="noConversion"/>
  </si>
  <si>
    <t>Tschang, FT</t>
    <phoneticPr fontId="13" type="noConversion"/>
  </si>
  <si>
    <t xml:space="preserve">van den Ende, J ; Jaspers, F; Rijsdijk, SA </t>
    <phoneticPr fontId="13" type="noConversion"/>
  </si>
  <si>
    <t xml:space="preserve">Nair, H </t>
    <phoneticPr fontId="13" type="noConversion"/>
  </si>
  <si>
    <t xml:space="preserve"> Tseng, TL; Huang, CC </t>
    <phoneticPr fontId="13" type="noConversion"/>
  </si>
  <si>
    <t xml:space="preserve"> Zufryden, F </t>
    <phoneticPr fontId="13" type="noConversion"/>
  </si>
  <si>
    <t xml:space="preserve"> Yang, MH ; Roskos-Ewoldsen, DR ; Dinu, L; Arpan, LM </t>
    <phoneticPr fontId="13" type="noConversion"/>
  </si>
  <si>
    <t>Peitz, M ; Waelbroeck, P</t>
    <phoneticPr fontId="13" type="noConversion"/>
  </si>
  <si>
    <t>Johns, J</t>
    <phoneticPr fontId="13" type="noConversion"/>
  </si>
  <si>
    <t>Evans, DS; Hagiu, A; Schmalensee, R</t>
    <phoneticPr fontId="13" type="noConversion"/>
  </si>
  <si>
    <t xml:space="preserve">Autier, F ; Picq, T </t>
    <phoneticPr fontId="13" type="noConversion"/>
  </si>
  <si>
    <t xml:space="preserve">Kim, M </t>
    <phoneticPr fontId="13" type="noConversion"/>
  </si>
  <si>
    <t xml:space="preserve">Jacobs, G ; Ip, B </t>
    <phoneticPr fontId="13" type="noConversion"/>
  </si>
  <si>
    <t xml:space="preserve">Shankar, V; Bayus, BL </t>
    <phoneticPr fontId="13" type="noConversion"/>
  </si>
  <si>
    <t xml:space="preserve"> Schilling, MA </t>
    <phoneticPr fontId="13" type="noConversion"/>
  </si>
  <si>
    <t>Nelson, MR</t>
    <phoneticPr fontId="13" type="noConversion"/>
  </si>
  <si>
    <t xml:space="preserve">Gallagher, S ; Park, SH </t>
    <phoneticPr fontId="13" type="noConversion"/>
  </si>
  <si>
    <t xml:space="preserve"> LEMBERSKY, MR </t>
    <phoneticPr fontId="13" type="noConversion"/>
  </si>
  <si>
    <t xml:space="preserve">Peng, Hui , Sun, Yan-Li
</t>
    <phoneticPr fontId="13" type="noConversion"/>
  </si>
  <si>
    <t xml:space="preserve"> Harada, N</t>
    <phoneticPr fontId="13" type="noConversion"/>
  </si>
  <si>
    <t xml:space="preserve"> Lee, Sang Chul</t>
    <phoneticPr fontId="13" type="noConversion"/>
  </si>
  <si>
    <t xml:space="preserve"> Kane, Sean F</t>
    <phoneticPr fontId="13" type="noConversion"/>
  </si>
  <si>
    <t xml:space="preserve"> Tucker, Patrick</t>
    <phoneticPr fontId="13" type="noConversion"/>
  </si>
  <si>
    <t xml:space="preserve"> Hsiao, Chun-Hua</t>
    <phoneticPr fontId="13" type="noConversion"/>
  </si>
  <si>
    <t xml:space="preserve"> Vashisht, Devika</t>
    <phoneticPr fontId="13" type="noConversion"/>
  </si>
  <si>
    <t xml:space="preserve"> Yamaguchi, Shinichi</t>
    <phoneticPr fontId="13" type="noConversion"/>
  </si>
  <si>
    <t xml:space="preserve"> Mrácek, Pavel</t>
    <phoneticPr fontId="13" type="noConversion"/>
  </si>
  <si>
    <t xml:space="preserve"> Rayna, Thierry; Ludmila Striukova</t>
    <phoneticPr fontId="13" type="noConversion"/>
  </si>
  <si>
    <t>Lescop, Denis; Elena Lescop</t>
    <phoneticPr fontId="13" type="noConversion"/>
  </si>
  <si>
    <t xml:space="preserve"> Davidovici-Nora, Myriam</t>
    <phoneticPr fontId="13" type="noConversion"/>
  </si>
  <si>
    <t xml:space="preserve">Catch and Shoot: The Influence of Advergame Mechanics on Preference Formation </t>
    <phoneticPr fontId="13" type="noConversion"/>
  </si>
  <si>
    <t>Change of Business Model Paradigm in the Video Game Industry</t>
    <phoneticPr fontId="13" type="noConversion"/>
  </si>
  <si>
    <t xml:space="preserve"> Piracy of digital products: A critical review of the theoretical literature</t>
    <phoneticPr fontId="13" type="noConversion"/>
  </si>
  <si>
    <t>Kim, Min Soo , McClung, Steven</t>
    <phoneticPr fontId="13" type="noConversion"/>
  </si>
  <si>
    <t xml:space="preserve"> Wolfe, Joseph</t>
    <phoneticPr fontId="13" type="noConversion"/>
  </si>
  <si>
    <t xml:space="preserve"> Gretz, Richard T</t>
    <phoneticPr fontId="13" type="noConversion"/>
  </si>
  <si>
    <t>Risto Rajala , Rossi, Matti; Tuunainen, Virpi Kristiina; Janne Vihinen</t>
    <phoneticPr fontId="13" type="noConversion"/>
  </si>
  <si>
    <t xml:space="preserve"> Michaud, Laurent
</t>
    <phoneticPr fontId="13" type="noConversion"/>
  </si>
  <si>
    <t xml:space="preserve"> Scholz, Tobias M</t>
    <phoneticPr fontId="13" type="noConversion"/>
  </si>
  <si>
    <t xml:space="preserve"> Lee, Joowon;Dong-Hee</t>
    <phoneticPr fontId="13" type="noConversion"/>
  </si>
  <si>
    <t xml:space="preserve"> Evans, Jocelyn D;Dominique G Outlaw</t>
    <phoneticPr fontId="13" type="noConversion"/>
  </si>
  <si>
    <t xml:space="preserve"> Aslinger, Ben</t>
    <phoneticPr fontId="13" type="noConversion"/>
  </si>
  <si>
    <t xml:space="preserve"> Arakji, Reina Y; Karl Reiner Lang</t>
    <phoneticPr fontId="13" type="noConversion"/>
  </si>
  <si>
    <t>261-275</t>
    <phoneticPr fontId="13" type="noConversion"/>
  </si>
  <si>
    <t xml:space="preserve">3874-3894 </t>
  </si>
  <si>
    <t xml:space="preserve">435-452 </t>
    <phoneticPr fontId="13" type="noConversion"/>
  </si>
  <si>
    <t xml:space="preserve">
50 
</t>
    <phoneticPr fontId="13" type="noConversion"/>
  </si>
  <si>
    <t>965-991</t>
    <phoneticPr fontId="13" type="noConversion"/>
  </si>
  <si>
    <t>145-157</t>
    <phoneticPr fontId="13" type="noConversion"/>
  </si>
  <si>
    <t>15-16</t>
  </si>
  <si>
    <t>1723-1731</t>
    <phoneticPr fontId="13" type="noConversion"/>
  </si>
  <si>
    <t xml:space="preserve">31  
</t>
    <phoneticPr fontId="13" type="noConversion"/>
  </si>
  <si>
    <t>403-435</t>
    <phoneticPr fontId="13" type="noConversion"/>
  </si>
  <si>
    <t>61-81</t>
    <phoneticPr fontId="13" type="noConversion"/>
  </si>
  <si>
    <t>480-496</t>
    <phoneticPr fontId="13" type="noConversion"/>
  </si>
  <si>
    <t>351-370</t>
    <phoneticPr fontId="13" type="noConversion"/>
  </si>
  <si>
    <t>387-397</t>
    <phoneticPr fontId="13" type="noConversion"/>
  </si>
  <si>
    <t>367-377</t>
    <phoneticPr fontId="13" type="noConversion"/>
  </si>
  <si>
    <t>223-239</t>
    <phoneticPr fontId="13" type="noConversion"/>
  </si>
  <si>
    <t>99-108</t>
  </si>
  <si>
    <t xml:space="preserve">Volume </t>
    <phoneticPr fontId="13" type="noConversion"/>
  </si>
  <si>
    <t>1045-1052</t>
    <phoneticPr fontId="13" type="noConversion"/>
  </si>
  <si>
    <t>57-74</t>
    <phoneticPr fontId="13" type="noConversion"/>
  </si>
  <si>
    <t>41-59</t>
    <phoneticPr fontId="13" type="noConversion"/>
  </si>
  <si>
    <t xml:space="preserve">37
</t>
    <phoneticPr fontId="13" type="noConversion"/>
  </si>
  <si>
    <t>46-57</t>
    <phoneticPr fontId="13" type="noConversion"/>
  </si>
  <si>
    <t xml:space="preserve">
Volume: 32 </t>
    <phoneticPr fontId="13" type="noConversion"/>
  </si>
  <si>
    <t xml:space="preserve"> 2-3</t>
  </si>
  <si>
    <t>170-182</t>
  </si>
  <si>
    <t xml:space="preserve">59
</t>
    <phoneticPr fontId="13" type="noConversion"/>
  </si>
  <si>
    <t xml:space="preserve">1904-1926 </t>
  </si>
  <si>
    <t xml:space="preserve">
88
</t>
    <phoneticPr fontId="13" type="noConversion"/>
  </si>
  <si>
    <t xml:space="preserve"> 251-264 </t>
  </si>
  <si>
    <t>954-964</t>
    <phoneticPr fontId="13" type="noConversion"/>
  </si>
  <si>
    <t xml:space="preserve">42
</t>
    <phoneticPr fontId="13" type="noConversion"/>
  </si>
  <si>
    <t>336-354</t>
    <phoneticPr fontId="13" type="noConversion"/>
  </si>
  <si>
    <t>176-186</t>
    <phoneticPr fontId="13" type="noConversion"/>
  </si>
  <si>
    <t>152-172</t>
    <phoneticPr fontId="13" type="noConversion"/>
  </si>
  <si>
    <t>276-296</t>
    <phoneticPr fontId="13" type="noConversion"/>
  </si>
  <si>
    <t>526-533</t>
    <phoneticPr fontId="13" type="noConversion"/>
  </si>
  <si>
    <t>1053-1064</t>
    <phoneticPr fontId="13" type="noConversion"/>
  </si>
  <si>
    <t xml:space="preserve">44
</t>
    <phoneticPr fontId="13" type="noConversion"/>
  </si>
  <si>
    <t>55-63</t>
  </si>
  <si>
    <t xml:space="preserve">327-341 </t>
  </si>
  <si>
    <t>22-34</t>
    <phoneticPr fontId="13" type="noConversion"/>
  </si>
  <si>
    <t xml:space="preserve">237-251 </t>
    <phoneticPr fontId="13" type="noConversion"/>
  </si>
  <si>
    <t>1178-1198</t>
    <phoneticPr fontId="13" type="noConversion"/>
  </si>
  <si>
    <t>127-165</t>
    <phoneticPr fontId="13" type="noConversion"/>
  </si>
  <si>
    <t xml:space="preserve">
12</t>
    <phoneticPr fontId="13" type="noConversion"/>
  </si>
  <si>
    <t>827-859</t>
    <phoneticPr fontId="13" type="noConversion"/>
  </si>
  <si>
    <t>125-143</t>
    <phoneticPr fontId="13" type="noConversion"/>
  </si>
  <si>
    <t xml:space="preserve">17
</t>
    <phoneticPr fontId="13" type="noConversion"/>
  </si>
  <si>
    <t xml:space="preserve">39-57 </t>
  </si>
  <si>
    <t>246-260</t>
    <phoneticPr fontId="13" type="noConversion"/>
  </si>
  <si>
    <t xml:space="preserve">
33</t>
    <phoneticPr fontId="13" type="noConversion"/>
  </si>
  <si>
    <t>60-68</t>
    <phoneticPr fontId="13" type="noConversion"/>
  </si>
  <si>
    <t>538-549</t>
    <phoneticPr fontId="13" type="noConversion"/>
  </si>
  <si>
    <t xml:space="preserve">
 25 </t>
    <phoneticPr fontId="13" type="noConversion"/>
  </si>
  <si>
    <t>408-417</t>
    <phoneticPr fontId="13" type="noConversion"/>
  </si>
  <si>
    <t>275-287</t>
    <phoneticPr fontId="13" type="noConversion"/>
  </si>
  <si>
    <t>140-154</t>
    <phoneticPr fontId="13" type="noConversion"/>
  </si>
  <si>
    <t>405-416</t>
    <phoneticPr fontId="13" type="noConversion"/>
  </si>
  <si>
    <t>795-827</t>
    <phoneticPr fontId="13" type="noConversion"/>
  </si>
  <si>
    <t>546-572</t>
    <phoneticPr fontId="13" type="noConversion"/>
  </si>
  <si>
    <t xml:space="preserve">33 
</t>
    <phoneticPr fontId="13" type="noConversion"/>
  </si>
  <si>
    <t>281-300</t>
    <phoneticPr fontId="13" type="noConversion"/>
  </si>
  <si>
    <t xml:space="preserve">8 
</t>
    <phoneticPr fontId="13" type="noConversion"/>
  </si>
  <si>
    <t>Spaulding, Cylor</t>
    <phoneticPr fontId="13" type="noConversion"/>
  </si>
  <si>
    <t>Chen, Dar-Hsin and Bin, Feng-Shun</t>
    <phoneticPr fontId="13" type="noConversion"/>
  </si>
  <si>
    <t>Brasel, S. Adam</t>
    <phoneticPr fontId="13" type="noConversion"/>
  </si>
  <si>
    <t>Leach Waters, Cathy</t>
    <phoneticPr fontId="13" type="noConversion"/>
  </si>
  <si>
    <t>Journal of Business Research</t>
    <phoneticPr fontId="13" type="noConversion"/>
  </si>
  <si>
    <t>Public Relations Review</t>
    <phoneticPr fontId="13" type="noConversion"/>
  </si>
  <si>
    <t>Technovation</t>
    <phoneticPr fontId="13" type="noConversion"/>
  </si>
  <si>
    <t>Tourism Management</t>
    <phoneticPr fontId="13" type="noConversion"/>
  </si>
  <si>
    <t>Technological Forecasting and Social Change</t>
    <phoneticPr fontId="13" type="noConversion"/>
  </si>
  <si>
    <t>Capability reconfiguration of incumbent firms: Nintendo in the video game industry</t>
    <phoneticPr fontId="13" type="noConversion"/>
  </si>
  <si>
    <t>Determinants of growth and decline in mobile game diffusion</t>
    <phoneticPr fontId="13" type="noConversion"/>
  </si>
  <si>
    <t>Effects of legislation events on US gaming stock returns and market turnings</t>
    <phoneticPr fontId="13" type="noConversion"/>
  </si>
  <si>
    <t>From value chains to technological platforms: The effects of crowdfunding in the digital game industry</t>
    <phoneticPr fontId="13" type="noConversion"/>
  </si>
  <si>
    <t>Grey theory analysis of online population and online game industry revenue in Taiwan</t>
    <phoneticPr fontId="13" type="noConversion"/>
  </si>
  <si>
    <t>Hardware gimmick or cultural innovation? Technological, cultural, and social foundations of the Japanese video game industry</t>
    <phoneticPr fontId="13" type="noConversion"/>
  </si>
  <si>
    <t>How focused identities can help brands navigate a changing media landscape</t>
    <phoneticPr fontId="13" type="noConversion"/>
  </si>
  <si>
    <t>Identifying and forecasting the reverse salient in video game consoles: A performance gap ratio comparative analysis</t>
    <phoneticPr fontId="13" type="noConversion"/>
  </si>
  <si>
    <t>Impact of a gaming company's CSR on residents' perceived benefits, quality of life, and support</t>
    <phoneticPr fontId="13" type="noConversion"/>
  </si>
  <si>
    <t>Influential factors of player's loyalty toward online games for achieving commercial success</t>
    <phoneticPr fontId="13" type="noConversion"/>
  </si>
  <si>
    <t>Mobile gaming: Industry challenges and policy implications</t>
    <phoneticPr fontId="13" type="noConversion"/>
  </si>
  <si>
    <t>Modeling the effect of self-efficacy on game usage and purchase behavior</t>
    <phoneticPr fontId="13" type="noConversion"/>
  </si>
  <si>
    <t>Modeling word of mouth vs. media influence on videogame preorder decisions: A qualitative approach</t>
    <phoneticPr fontId="13" type="noConversion"/>
  </si>
  <si>
    <t>Nested Network Effects in Online Free Games with Accessory Selling</t>
    <phoneticPr fontId="13" type="noConversion"/>
  </si>
  <si>
    <t>New market development of platform ecosystems: A case study of the Nintendo Wii</t>
    <phoneticPr fontId="13" type="noConversion"/>
  </si>
  <si>
    <t>Preliminary forensic analysis of the Xbox One</t>
    <phoneticPr fontId="13" type="noConversion"/>
  </si>
  <si>
    <t>Real-time strategy: Evolutionary game development</t>
    <phoneticPr fontId="13" type="noConversion"/>
  </si>
  <si>
    <t>Recommended for you: The effect of word of mouth on sales concentration</t>
    <phoneticPr fontId="13" type="noConversion"/>
  </si>
  <si>
    <t>Serious strategy for the makers of fun: Analyzing the option to switch from pay-to-play to free-to-play in a two-stage optimal control model with quadratic costs</t>
    <phoneticPr fontId="13" type="noConversion"/>
  </si>
  <si>
    <t>Shopping for Buyers of Product Development Expertise:: How Video Games Developers Stay Ahead</t>
    <phoneticPr fontId="13" type="noConversion"/>
  </si>
  <si>
    <t>The effect of intrinsic and extrinsic quality cues of digital video games on sales: An empirical investigation</t>
    <phoneticPr fontId="13" type="noConversion"/>
  </si>
  <si>
    <t>The United States launch of the Sony PlayStation2</t>
    <phoneticPr fontId="13" type="noConversion"/>
  </si>
  <si>
    <t>Understanding the role of competition in video gameplay satisfaction</t>
    <phoneticPr fontId="13" type="noConversion"/>
  </si>
  <si>
    <t>Why do people buy virtual goods? Attitude toward virtual good purchases versus game enjoyment</t>
    <phoneticPr fontId="13" type="noConversion"/>
  </si>
  <si>
    <t>Will video be the next generation of e-commerce product reviews? Presentation format and the role of product type</t>
    <phoneticPr fontId="13" type="noConversion"/>
  </si>
  <si>
    <t>Winner does not take all: Selective attention and local bias in platform-based markets</t>
    <phoneticPr fontId="13" type="noConversion"/>
  </si>
  <si>
    <t>Technological Forecasting and Social Change</t>
    <phoneticPr fontId="13" type="noConversion"/>
  </si>
  <si>
    <t>Decision Support Systems</t>
    <phoneticPr fontId="13" type="noConversion"/>
  </si>
  <si>
    <t>International Journal of Information Management</t>
    <phoneticPr fontId="13" type="noConversion"/>
  </si>
  <si>
    <t>Information &amp; Management</t>
    <phoneticPr fontId="13" type="noConversion"/>
  </si>
  <si>
    <t>Journal of Business Research</t>
    <phoneticPr fontId="13" type="noConversion"/>
  </si>
  <si>
    <t>International Journal of Research in Marketing</t>
    <phoneticPr fontId="13" type="noConversion"/>
  </si>
  <si>
    <t>European Management Journal</t>
    <phoneticPr fontId="13" type="noConversion"/>
  </si>
  <si>
    <t>European Journal of Operational Research</t>
    <phoneticPr fontId="13" type="noConversion"/>
  </si>
  <si>
    <t>Business Horizons</t>
    <phoneticPr fontId="13" type="noConversion"/>
  </si>
  <si>
    <t>Journal of Interactive Marketing</t>
    <phoneticPr fontId="13" type="noConversion"/>
  </si>
  <si>
    <t>Digital Investigation</t>
    <phoneticPr fontId="13" type="noConversion"/>
  </si>
  <si>
    <t>Australasian Marketing Journal (AMJ)</t>
    <phoneticPr fontId="13" type="noConversion"/>
  </si>
  <si>
    <t>New Scientist</t>
    <phoneticPr fontId="13" type="noConversion"/>
  </si>
  <si>
    <t>Journal of Business Research</t>
    <phoneticPr fontId="13" type="noConversion"/>
  </si>
  <si>
    <t>Research Policy</t>
    <phoneticPr fontId="13" type="noConversion"/>
  </si>
  <si>
    <t>Telecommunications Policy</t>
    <phoneticPr fontId="13" type="noConversion"/>
  </si>
  <si>
    <t>Journal of Retailing and Consumer Services</t>
    <phoneticPr fontId="13" type="noConversion"/>
  </si>
  <si>
    <t>Journal of Retailing and Consumer Services</t>
    <phoneticPr fontId="13" type="noConversion"/>
  </si>
  <si>
    <t>Service quality explains why people use freemium services but not if they go premium: An empirical study in free-to-play games</t>
    <phoneticPr fontId="13" type="noConversion"/>
  </si>
  <si>
    <t>359-365</t>
    <phoneticPr fontId="13" type="noConversion"/>
  </si>
  <si>
    <t>228--239</t>
    <phoneticPr fontId="13" type="noConversion"/>
  </si>
  <si>
    <t>539-549</t>
    <phoneticPr fontId="13" type="noConversion"/>
  </si>
  <si>
    <t>341-352</t>
    <phoneticPr fontId="13" type="noConversion"/>
  </si>
  <si>
    <t>175-185</t>
    <phoneticPr fontId="13" type="noConversion"/>
  </si>
  <si>
    <t>283-291</t>
    <phoneticPr fontId="13" type="noConversion"/>
  </si>
  <si>
    <t>177-189</t>
    <phoneticPr fontId="13" type="noConversion"/>
  </si>
  <si>
    <t>281-290</t>
    <phoneticPr fontId="13" type="noConversion"/>
  </si>
  <si>
    <t>81-92</t>
    <phoneticPr fontId="13" type="noConversion"/>
  </si>
  <si>
    <t>212-221</t>
    <phoneticPr fontId="13" type="noConversion"/>
  </si>
  <si>
    <t>423-444</t>
    <phoneticPr fontId="13" type="noConversion"/>
  </si>
  <si>
    <t>67-77</t>
    <phoneticPr fontId="13" type="noConversion"/>
  </si>
  <si>
    <t>401-406</t>
    <phoneticPr fontId="13" type="noConversion"/>
  </si>
  <si>
    <t>158-171</t>
    <phoneticPr fontId="13" type="noConversion"/>
  </si>
  <si>
    <t>20-21</t>
  </si>
  <si>
    <t>20-21</t>
    <phoneticPr fontId="13" type="noConversion"/>
  </si>
  <si>
    <t>S57-S65</t>
    <phoneticPr fontId="13" type="noConversion"/>
  </si>
  <si>
    <t>487-498</t>
    <phoneticPr fontId="13" type="noConversion"/>
  </si>
  <si>
    <t>207-218</t>
    <phoneticPr fontId="13" type="noConversion"/>
  </si>
  <si>
    <t>1449-1459</t>
    <phoneticPr fontId="13" type="noConversion"/>
  </si>
  <si>
    <t>256-269</t>
    <phoneticPr fontId="13" type="noConversion"/>
  </si>
  <si>
    <t>86-96</t>
    <phoneticPr fontId="13" type="noConversion"/>
  </si>
  <si>
    <t>995-998</t>
    <phoneticPr fontId="13" type="noConversion"/>
  </si>
  <si>
    <t>299-308</t>
    <phoneticPr fontId="13" type="noConversion"/>
  </si>
  <si>
    <t>313-326</t>
    <phoneticPr fontId="13" type="noConversion"/>
  </si>
  <si>
    <t>85-96</t>
    <phoneticPr fontId="13" type="noConversion"/>
  </si>
  <si>
    <t>We model how macro-level dynamics of platform competition emerge from micro-level interactions among consumers. We problematize the prevailing winner-take-all hypothesis and argue that instead of assuming that consumers value the general connectivity of an entire network, they are selectively attentive and locally biased. We contrast several alternative agent-based models with differing sets of assumptions regarding consumer agents' behavior and compare their predictions with empirical data from the competition between Sony's PlayStation 3 and Microsoft's Xbox 360. The results show that only when consumers are assumed to be selectively attentive and locally biased is it possible to explain real-life market sharing between the given platforms. In effect, it is shown how a late-entrant platform can get adopted by most consumers in the market, despite the fact that an early entrant has greater initial installed base, greater pool of complementary products, and lower initial price.</t>
    <phoneticPr fontId="13" type="noConversion"/>
  </si>
  <si>
    <t>In this study we investigate purchase behavior for virtual goods in three free-to-play game environments. In the modern free games, publishers sell virtual goods in order to generate revenue. However, game publishers face dire negative attitudes toward the business model as it can entice publishers to degrade the enjoyment of the game in order to sell more virtual goods that address the artificial gaps in the game. This study focuses on this looming question in the game industry whether people buy virtual goods because they enjoy the game and want to keep on playing it or rather because their attitudes toward virtual goods are favorable and they believe it is also accepted in the peer-group. Player responses (N=2791) were gathered from three different game types: social virtual world (Habbo) (n=2156), first-person shooters (n=398), and social networking games (Facebook games) (n=237). The results support both main hypotheses (1) enjoyment of the game reduces the willingness to buy virtual goods while at the same time it increases the willingness to play more of the game. Continued use, however, does positively predict purchase intentions for virtual goods. (2) Attitude toward virtual goods and the beliefs about peers' attitudes strongly increase the willingness to purchase virtual goods. Beyond these interesting results the paper points to several further lines of inquiry.</t>
    <phoneticPr fontId="13" type="noConversion"/>
  </si>
  <si>
    <t>One of the key elements in many video games is competition. Based on Self-Determination and Flow theories, this paper explores the process through which competition makes a video game satisfying. A structural model that examines the impacts of Situational Competitiveness (manipulated via modes of competition) and Dispositional Competitiveness (as a personality trait) on gameplay experience is proposed and validated. The results show that the perception of video game competitiveness has a strong effect on Flow experience and Satisfaction. While an individual's personality impacts the perception of a game's competitiveness, this perception can also be influenced by the mode of competition.</t>
    <phoneticPr fontId="13" type="noConversion"/>
  </si>
  <si>
    <t>The United Sates launch of Sony's PlayStation2 (PS2) exposed vulnerabilities in Sony's product development process. How can new product development at Sony be improved to provide growth opportunities that will take Sony beyond the PlayStation2?</t>
    <phoneticPr fontId="13" type="noConversion"/>
  </si>
  <si>
    <t>This study examines the effect of product quality cues on sales of digital video games, using signaling theory as a theoretical model. The quality cues are examined from two angles: intrinsic and extrinsic. The intrinsic cues, in this study, include company reputation, newness, and retro features and extrinsic cues include review valence, product popularity, price, and user engagement. Based on a publicly available panel data of 142,590 observations for 5415 digital video games, our empirical results suggest that both intrinsic and extrinsic quality cues affect sales of digital video games. Company reputation of a digital video game, however, does not have a significant effect on sales. Although an overall relationship between price and sales is positive, this is not the case for less popular digital video games. This study provides the implications for IS research and practice.</t>
    <phoneticPr fontId="13" type="noConversion"/>
  </si>
  <si>
    <t>I examine the role of word of mouth in consumer's product discovery process and its implications for the firm. A monopolist supplies an assortment of horizontally differentiated products and consumers search for a product that matches their taste by sampling products from the assortment or by seeking product recommendations from other consumers. I analyze the underlying consumer interactions that lead to the emergence of word of mouth, examine the optimal pricing and assortment strategy of the firm, and explain the impact of word of mouth on the concentration of sales within the assortment. The model provides a rationale for the long tail phenomenon, explains recent empirical findings in online retail, and is well suited for product categories such as music, film, books, and video game entertainment.</t>
    <phoneticPr fontId="13" type="noConversion"/>
  </si>
  <si>
    <t>Projects have become a way of getting things done, and have moved increasingly toward achieving qualitative goals. In this article on video game development, the opportunity is taken to relate some particular observations on creative projects and their management. The essential aspects of this approach are its incorporation of individual and group creativity into its foundation, a Lindblomian process of decision making, and a substitution of a time of regular introspection for milestones. Application depends upon the ability to have interim developments available for group examination and fixing a suitable time interval to make such assessments. The approach would seem applicable to a range of possibilities, including film making, script writing, architectural rendering, and equipment design.</t>
    <phoneticPr fontId="13" type="noConversion"/>
  </si>
  <si>
    <t>With keen competition in the online game industry, game developers and publishers are finding new ways to induce players' to spend money on subscriptions and virtual items. As the online game itself provides a highly engaging environment, this study examines online sales from the perspective of customer engagement. We propose a research model that examines why game players actively engage in playing online games, and how such engagement can contribute to sales of online games, empirically testing the model using 377 online game players. The results support our research hypotheses and illustrate the effect of customer psychological engagement on stimulating game players' spending in online games. In particular, both psychological and behavioral engagement exerted a positive influence on online sales, and the dimensions and antecedents of psychological engagement were also identified. The findings of this study are expected to provide some suggestions for game developers and publishers on promoting the sales of digital items/goods. This study also adds to the current understanding of customer psychological engagement by identifying its antecedents and consequences in the context of online games.</t>
    <phoneticPr fontId="13" type="noConversion"/>
  </si>
  <si>
    <t>Video game consoles can no longer be viewed as just gaming consoles but rather as full multimedia machines, capable of desktop computer-like performance. The past has shown that game consoles have been used in criminal activities such as extortion, identity theft, and child pornography, but with their ever-increasing capabilities, the likelihood of the expansion of criminal activities conducted on or over the consoles increases. This research aimed to take the initial step of understanding the Xbox One, the most powerful Microsoft console to date. We report the outcome of conducting a forensic examination of the Xbox One, and we provide our Xbox One data set of hard drive images and unique files so that the forensic community may expand upon our work. The Xbox One was found to have increased security measures over its predecessor (Xbox 360). The encryption of the data and the new file types introduced made it difficult to discern potential digital evidence. While these added security features caused great difficulty in forensically acquiring digital forensic artifacts, some important and interesting digital evidence was gathered using open-source tools. We were able to find digital evidence such as times that the user initially set up the console, and times when the system was restored or shutdown. We were also able to determine what games and applications had been downloaded along with when the games were played. Finally, through our network forensic experiments, we were able to determine that various applications had different levels of security and that game traffic was encrypted.</t>
    <phoneticPr fontId="13" type="noConversion"/>
  </si>
  <si>
    <t>When gamers play online, they leave a data trail that intelligent algorithms are picking up to build ever more challenging and entertaining games</t>
    <phoneticPr fontId="13" type="noConversion"/>
  </si>
  <si>
    <t>In order to explore the motives that drive the players to decide for preordering a videogame innovation, we opted for qualitative methods. The motives cited were pooled and scrutinized to develop categories, classifying emerging themes into intrinsic and extrinsic level factors. The most salient finding of the extrinsic side of our model revealed that the importance of the sources of information for players varies depending on the type of the innovation. For continuous innovations, consumer attributed more importance to mass media and marketer-originated information. For discontinuous innovations, consumers attributed more importance to interpersonal sources, which included friends and online reviews. We expect that the identified issues and proposed model may guide for future research in the preordering phenomenon.</t>
    <phoneticPr fontId="13" type="noConversion"/>
  </si>
  <si>
    <t>This research models the relationship between self-efficacy, game purchase and usage. Four-hundred and ninety three consumers responded to a questionnaire. We deployed confirmatory factors analysis (CFA) and structural equation modeling (SEM) across 4 game types; original model (all games) and alternative models, Sports/Simulation/Driving, Role Playing Game/Massively Multiplayer Online Role-Playing Game/Strategy and Action/Adventure/Fighting. The impact of self-efficacy on usage and purchase was modeled both individually and simultaneously. For individual effects; models had adequate fit with Sports/Simulation/Driving showing an impact between self-efficacy on game usage and purchase. Our results showed no simultaneous relationship. We conclude that self-efficacy does impact usage or purchase but game type affects this relationship. Research implications are discussed.</t>
    <phoneticPr fontId="13" type="noConversion"/>
  </si>
  <si>
    <t>Mobile games are a prime example of a successful mobile application and demonstrate the increasing range of platforms for the media and entertainment industries. Against this convergent background, this paper introduces the basic features of the mobile gaming market and its industrial ecosystem together with its main actors and activities. The focus of the paper lies in the challenges ahead for the evolution of mobile applications into a potentially dominant game platform and the possible disruptions along this road. The deep personal relationships between users and their mobile devices are considered to further explore the link between mobile games, players' strategies and pending techno-economic developments. The paper concludes with a brief discussion of some policy options to assist with the development of this domain.</t>
    <phoneticPr fontId="13" type="noConversion"/>
  </si>
  <si>
    <t>The importance of incumbent firms' ability to transform themselves according to the changing technological environment has been underlined by several scholars and practitioners. Yet, how incumbents leverage on commercial capabilities in order to develop such technological reconfiguration abilities in the midst of fierce competition from new entrants has not gained enough attention. To address the above research issue, our study investigated the case of Nintendo, an incumbent firm in the video game industry, using the dynamic capability perspective. Our study relied on primary and secondary data collected from diverse sources such as interviews, web contents, magazines, the US Patent and Trademark Office and Wikipedia. Three component factors that reflect the common features of dynamic capabilities across past studies emerged as the basis of Nintendo's reconfiguration ability. Underlining the significance of these commercial capabilities in the technological reconfiguration of an incumbent, our paper helps to synthesize this stream of literature and extends guidelines for future empirical studies to develop the dynamic capability construct. In addition, the findings also help managers devise strategies for an adaptive organization.</t>
    <phoneticPr fontId="13" type="noConversion"/>
  </si>
  <si>
    <t>Rapidly advancing mobile technology has made mobile games a leader in the global games market. As the market size of mobile games has grown, the competition has also accelerated enormously. Thus, in order to ensure success, mobile games must sustain their initial boom for a long time, as well as attract enough users to solidify their installed base. The purpose of this research is to detect diffusion patterns and identify the determinants of mobile games' growth and decline hazards. The results show that mobile games have a distinctive brand-level life cycle in which the growth possibility decreases monotonically over time after the release, while the decline possibility rises after reaching the peak and then later begins to fall. This paper shows how the games' characteristics affect their attracting/holding power. The study provides implications for developers and distributors in terms of how to design, market, and manage mobile games.</t>
    <phoneticPr fontId="13" type="noConversion"/>
  </si>
  <si>
    <t>This study contributes to understanding the effects of crowdfunding on the value creation process in the digital game industry. Specifically, it integrates the value chain logic with the platform logic to examine collaborative value creation enabled by opening up the business models of game developers to the crowd. Through a multiple case design this research shows that the benefit of using crowdfunding goes well beyond fundraising. As an implementation of open innovation, crowdfunding unifies the channels that bring capital, technology and market knowledge from the crowd into the game. This finding leads to the exploration of a new complex system of interactions between game developers and value chain stakeholders, and invokes the analysis of crowdfunding as a form of technological platform to identify and analyze new types of collaboration and competition. This research limits its findings to the effects of reward-based crowdfunding. Other forms of crowdfunding require further investigations. The paper also aims to help practitioners understand how crowdfunding is transforming the game industry.</t>
    <phoneticPr fontId="13" type="noConversion"/>
  </si>
  <si>
    <t>This paper examines the role of creative resources in the emergence of the Japanese video game industry. We argue that creative resources nurtured by popular cartoons and animation sector, combined with technological knowledge accumulated in the consumer electronics industry, facilitated the emergence of successful video game industry in Japan. First we trace the development of the industry from its origin to the rise of platform developers and software publishers. Then, knowledge and creative foundations that influenced the developmental trajectory of this industry are analyzed, with links to consumer electronics and in regards to cartoons and animation industry.</t>
    <phoneticPr fontId="13" type="noConversion"/>
  </si>
  <si>
    <t>In today's rapidly changing and fast-paced media landscape, consumer attention is a rare and fractured commodity. Within this environment, marketing and branding must serve customers who are attending to multiple media simultaneously, while brand placement moves brands outside of advertisements and into incidental exposure. Some brands offer a strong, consistent, and focused brand identity on all consumer-facing fronts, from advertising to event promotion and retail environments. These brands can retain their effectiveness in this new media reality, as mere exposure is all that's required to activate their rich brand identity. At the same time, brand exposure effects illuminate the vast role of nonconscious attention and processing in consumer cognition and behavior. New research shows that even incidental exposure to a brand can alter consumer behavior in manners consistent with brand identity, producing effects which may persist outside of marketing contexts and occur even when the product is not purchased or consumed. These findings suggest that strong brand identities can retain effectiveness in the modern media environment, but further work is needed to explore their multi-dimensional effects on consumer life.</t>
    <phoneticPr fontId="13" type="noConversion"/>
  </si>
  <si>
    <t>This study uses the reverse salient methodology to contrast subsystems in video game consoles in order to discover, characterize, and forecast the most significant technology gap. We build on the current methodologies (Performance Gap and Time Gap) for measuring the magnitude of Reverse Salience, by showing the effectiveness of Performance Gap Ratio (PGR). The three subject subsystems in this analysis are the CPU Score, GPU core frequency, and video memory bandwidth. CPU Score is a metric developed for this project, which is the product of the core frequency, number of parallel cores, and instruction size. We measure the Performance Gap of each subsystem against concurrently available PC hardware on the market. Using PGR, we normalize the evolution of these technologies for comparative analysis. The results indicate that while CPU performance has historically been the Reverse Salient, video memory bandwidth has taken over as the quickest growing technology gap in the current generation. Finally, we create a technology forecasting model that shows how much the video RAM bandwidth gap will grow through 2019 should the current trend continue. This analysis can assist console developers in assigning resources to the next generation of platforms, which will ultimately result in longer hardware life cycles.</t>
    <phoneticPr fontId="13" type="noConversion"/>
  </si>
  <si>
    <t>Despite increasing research interest in the field of gaming and corporate social responsibility (CSR), empirical studies on the impact of a gaming company's CSR on residents have been limited. Thus, the purpose of this study is to examine the impact of a gaming company's CSR on residents' quality of life, perceived benefits, and support for the company's casino development based on stakeholder theory and social exchange theory. This study also investigates the mediating roles of residents' quality of life and perceived benefits. An onsite survey was conducted with 459 residents in a gaming community. This study found that the gaming company's CSR was comprised of four dimensions (economic, legal, ethical, and philanthropic) and positively influenced residents' quality of life and perceived benefits. CSR also influenced residents' support directly and indirectly. In particular, residents' quality of life and perceived benefits played significant roles in mediating the relationship between CSR and support.</t>
    <phoneticPr fontId="13" type="noConversion"/>
  </si>
  <si>
    <t>This study investigates the in-app purchase intention and mobile game loyalty. * The paying players' intention is determined by playfulness, good price, and reward. * The nonpaying players is only determined by good price. Despite the huge growth potential that has been predicted for in-app purchases and the mobile game market, little is known about what motivates game players to make such purchases. The purpose of this paper is to build a research model based on the loyalty literature and studies of value theory to identify the antecedents of in-app purchase intention in the context of mobile games. The proposed model was empirically evaluated using a web survey of 3309 mobile game players: 813 nonpaying players and 2496 paying players. Structural equation modeling was used to assess the research model. The results reveal that loyalty to the mobile game has significant influence on a player's intention to make an in-app purchase. The perceived values of the game (playfulness, connectedness, access flexibility, and reward) have direct influence on the loyalty of all players but appear to have relatively little impact on the purchase intentions of nonpaying players. Two values (loyalty and good price) were found to have a direct impact on a player's intention to make an in-app purchase. Specifically, our study revealed differences between paying users and nonpaying users. This study provides a better understanding of how the values influence loyalty among all players of the game, and the purchase intentions of paying and nonpaying players. Further insights into mobile game app marketing strategies are provided as well.</t>
    <phoneticPr fontId="13" type="noConversion"/>
  </si>
  <si>
    <t>Purpose-The purpose of this paper is to provide empirical evidence on the motivation of supporters to contribute resources to reward-based crowdfunding campaigns.
Design/methodology/approach-The paper reports results from a survey combining open and closed questions, addressing supporters of reward-based crowdfunding campaigns in the field of video game development. Publicly available data from a large crowdfunding website complements the approach.
Findings-Two groups of supporters emerge from the data: one group derives motivation almost exclusively from a purchasing motive, the other group displays the purchasing motive alongside an altruistic and involvement motive. There is little indication that social acknowledgement plays a role for supporter motivation. Supporters rely on the evaluation of previous activities of an entrepreneur to judge trustworthiness.
Originality/value-The manuscript offers empirical insights into the previously scarcely researched question why supporters contribute to reward-based crowdfunding. These insights inform research on reward-based crowdfunding and help entrepreneurs considering reward-based crowdfunding as a way to fund entrepreneurial activities.</t>
    <phoneticPr fontId="13" type="noConversion"/>
  </si>
  <si>
    <t>Trade credit extended to suppliers in the video game industry does not serve as a commitment device for large customers in determining which vendors to make relationship-specific investments in. Suppliers of video games are better off investing in relationships with trade creditors than seeking out large customers. The costs of large customer relationships are lower sales growth and less long-term debt financing. Also, large customers do not form relationships with suppliers in this industry that have high research and development expenditures nor do they facilitate economic viability with regard to continued independent operational performance or listing on a stock exchange.</t>
    <phoneticPr fontId="13" type="noConversion"/>
  </si>
  <si>
    <t>The study presents a framework for the analysis of advertising in digital games. It reviews literature on in-game advertising, advergames and advertising in social network games. The framework distinguishes between stimulus characteristics of the game as well as of the advertising that lead to psychological responses toward the game and the brand and to actual behavior toward the game and the brand. It takes into consideration individual factors of the player and social factors surrounding the player. In addition, theoretical models of advertising perception in digital games and issues regarding regulation are addressed. Directions for future research in the area of advertising in digital games are provided. [PUBLICATION ABSTRACT]</t>
    <phoneticPr fontId="13" type="noConversion"/>
  </si>
  <si>
    <t>The secondary market for video game purchases is a multi-billion dollar industry that some believe is unfair to video game developers. Using the Theory of Reasoned Action (TRA), we investigated user attitudes and subjective norms and their affect on a consumer's intention to buy new video games. While TRA has been used to study purchase intentions of material goods and digital goods, our study extends this work to investigate video games, which have both a physical and digital component. Based on a survey of 118 undergraduate students, two of the hypothesized relationships are significant predictors of intention to purchase: previous experience in the primary market and access to the secondary market. The results of this study highlight the applicability of TRA to the video game market, suggest marketing strategies for video game developers, and caution against criminalizing the resale of video games. [PUBLICATION ABSTRACT]</t>
    <phoneticPr fontId="13" type="noConversion"/>
  </si>
  <si>
    <t>This paper examines video game sales by platform in the global market from a period spanning 2006 through 2011. As the home video game industry has rapidly matured and become established as a forefront facet of interactive entertainment in the home, we seek to determine what aspects of the video game market have the greatest impact on sales. This question is particularly poignant, as the maturation of the video game industry has witnessed efforts at both vertical integration and horizontal expansion on the part of the top game publishers and developers in hopes of solidly grounding the industry. This study employs a Kruskal-Wallis test to compare eight different gaming platforms. The results indicate Nintendo's Wii was the top selling global platform; Nintendo DS was the second tier; Xbox 360, Sony PlayStation 3, and the personal computer (PC) are in the third tier; the fourth tier consists of Sony PlayStation 2 and Sony PSP; and the retired sixth generation Nintendo GameCube is the lowest sales tier.</t>
    <phoneticPr fontId="13" type="noConversion"/>
  </si>
  <si>
    <t>This paper provides an exposure to the triple evolutionary movement occurring in the video game industry and discusses their competitive implications: 1. Publishers, the industry lynchpins, are changing and provide stakeholder value in a complex manner. 2. The industry has tended to become entangled in a tight relationship with marketing -- both of the developers, as well as the promotion of particular services. 3. Games are not a one-off sale, but a platform for multiple transactions over a longer period of time. An independent confirmation of service models of competition is offered as well as exposure to service offerings in games.</t>
    <phoneticPr fontId="13" type="noConversion"/>
  </si>
  <si>
    <t>Among recent innovation, open business models (Chesbrough, 2006) refer to business models promoting a division of the innovation process and organizing knowledge sharing with competitors. In this paper, we address the following question: what are the consequences, in terms of performance over time, of the adoption of an open BM? We study the U.S. Role Playing Game industry in which the leader moved from a proprietary business model to an open one before coming back to a closer approach. Several lessons can be drawn from the case study concerning especially the dynamics of value capture and value generation mechanisms, the unpredictable effects of an open business model and the drawbacks and risks of such an initiative.?</t>
    <phoneticPr fontId="13" type="noConversion"/>
  </si>
  <si>
    <t>We inductively develop a model of the commercialization process for new products or services user entrepreneurs undertake when entering an industry while drawing on proprietary technology developed in another industry. Extending the growing field of user entrepreneurship, we identify a two-phase approach to industry entry by user entrepreneurs who start "under the radar" of incumbent firms, gain experience, attract a first potential customer base, and then, in a second phase, engage in commercialization. During this process, a community of fellow users is of major importance for the entrepreneur, serving as a knowledge pool for skills development and experimentation with different commercialization paths. We study a nascent group of firms founded by users of video games who became entrepreneurs on entering the animation industry by producing Machinima, a new film genre characterized by shooting film in video games. We explain how user entrepreneurs gain access to complementary assets (video games) for their new use (shooting film), how they deal with intellectual property issues when using other firms' assets, and how user entrepreneurs combine domain knowledge about film production with their experience in video games and the art of Machinima. Our propositions hold implications for management and policy. [PUBLICATION ABSTRACT]</t>
    <phoneticPr fontId="13" type="noConversion"/>
  </si>
  <si>
    <t>Mobile games playable on smartphones, tablet PCs, and other Internet-connected devices are projected to surpass $11 billion in annual revenue by 2014, up from $8 billion in 2011, according to a report by Juniper Research. Twenty-year-old software guru Brian Wong says that the mobile game space will advance faster than many are predicting. There are still a few billion people on the planet that have not touched a mobile device or game. Imagine what happens when they come online, Wong said at WorldFuture 2011, the annual conference of the World Future Society. Wong was on hand to discuss his new company, Kiip, which gives players real rewards for their mobile video-game achievements. When players win a level or reach a particularly high score, they can access real-world rewards, everything from coupons for cappuccinos to discounts on clothes and even cruises.</t>
    <phoneticPr fontId="13" type="noConversion"/>
  </si>
  <si>
    <t>In-game advertising has become a major advertising outlet. The current study examined the effect of brand names placed in video games on college students' memory. Both implicit and explicit memory for brands placed in two sports computer games were tested using a word-fragment test and a recognition task, respectively. The results indicated that college students had low levels of explicit memory (recognition test) for the brands, but they showed implicit memory (word-fragment test) for the brand names placed in the video games. [PUBLICATION ABSTRACT]</t>
    <phoneticPr fontId="13" type="noConversion"/>
  </si>
  <si>
    <t>Wolfe discusses how the variety and user-friendliness of computer-based games available to the strategic management instructor has increased. The various games studied over the years produce genuine results and results that are superior to those obtained via the case approach.</t>
    <phoneticPr fontId="13" type="noConversion"/>
  </si>
  <si>
    <t>This paper focuses on the evolution of mobile game application,s thus exploring how people who play or interact with mobile games represent social agency as well as behavioral change. It draws on Bandura's social cognitive theory to elaborate on the socio-cultural contexts of changing patterns of mobile game application usage. Conversely, it also uses Heideggers' phenomenological method to explore how digital technologies involve epistemic implications which go beyond the instrumental use of technology. The paper aims to provide effective recommendations of the future potential of mobile applications to effect as well as represent sustainable social and behavioral change in users.</t>
    <phoneticPr fontId="13" type="noConversion"/>
  </si>
  <si>
    <t>Although talent management is a relatively new research stream, it has already witnessed several changes. This research builds on extant work on talent management by focusing on the national culture of team members and finds that national culture, and especially cultural diversity, influences performance. The idea is tested in the video game industry where multicultural development teams create innovative products at a single location. The positive influence of culture varies across the different roles in video game development teams, and the findings confirm the importance of cultural diversity in talent management. These findings provide support for the research model and offer implications for research on cultural diversity and talent management. [PUBLICATION ABSTRACT]</t>
    <phoneticPr fontId="13" type="noConversion"/>
  </si>
  <si>
    <t>This paper aims to discuss the considerable impact of video gaming on young players' decision-making and teamworking skills, and the belief that video games provide and invaluable "training camp" for business. Methodology used was an interview with John Beck, the author of the book Got Game: How a New Generation of Gamers Is Reshaping Business Forever, published by Harvard Business School Press in 2004. The paper emphasizes that most businesses are failing to recognize and capitalize on these skills. It predicts the shape and style of leadership in the future and suggests how businesses, and particularly "baby boomer" managers, can best begin to bridge the generation gap to unlock and build on the unprecedented strategic abilities of new, young employees.</t>
    <phoneticPr fontId="13" type="noConversion"/>
  </si>
  <si>
    <t>In 2012 the social gaming market accounted for 36% of the online gaming market and 13% of the overall video game market. In 2016 its share is expected to rise to 46% of the online gaming market and 18% of the overall video game market. This video game market segment is entering the maturity phase. Its estimated worth in 2012 was EUR 5.4 billion, which is expected to reach EUR 10.7 billion in 2016. Facebook is by a long shot the leading social gaming platform, with 235 million active gamers in August 2012. Virality is key to a social game's success. But its excessive use by publishers has prompted social networks to bring these tactics under control. As a result, publishers are seeing an increase in the cost of recruiting users. For brands, social games are a means of conquering and building loyalty among consumers.</t>
    <phoneticPr fontId="13" type="noConversion"/>
  </si>
  <si>
    <t>Consumer spending in Europe for games and interactive entertainment is expected to rise to US$ 6.1 billion within three years, and by 2002 on-line games players are expected to number five million. Within this industry there is significant change in business activity which is leading to strategies of acquisitions, mergers, franchising and collaborative arrangements. New entrants are more likely to be developers rather than publishers in this highly competitive and high-value market. Trends point to the income from computer games software and video games surpassing major box office receipts of the motion picture industry. Markets are also emerging to satisfy new classes of consumers both in Europe and in Asia.</t>
    <phoneticPr fontId="13" type="noConversion"/>
  </si>
  <si>
    <t>Digitalization of distribution has led to the creation of a broad range of digital business models in the video game industry among them freemium, subscription, advertisement, free-to-play. What are the borders of each model and on what economic grounds can we compare them? This paper proposes an interdisciplinary approach based on microeconomics and on business models literature to provide insights into the components and the economic architecture in paid and free business models. This framework enables also to understand recent hybrid paid and free business models in the video game industry.</t>
    <phoneticPr fontId="13" type="noConversion"/>
  </si>
  <si>
    <t>The mobile games market segment (made up of games on mobile phones, smartphones, tablets and phablettes) is particularly dynamic since its inception in the early 2000s. It records steady growth and has shown acceleration from 2007 and 2010, corresponding to the marketing of Apple's disruptive devices (iPhone smartphones and iPad tablets) backed by their App Store. The games available on Google Play only represent 14% of applications in volume, but 40% of downloads and 80% of revenue. On average and on the basis of the 20 most profitable games on Apple Store, the revenue generated over the lifespan of a game are nearly 4 USD per player. Some titles recorded impressive results: Puzzle &amp;amp; Dragons from GungHo, is the source of 2.5 million USD per day, Clash of Clans (SuperCell) takes in 2.4 million USD per day, including nearly 530,000 USD in the US.</t>
    <phoneticPr fontId="13" type="noConversion"/>
  </si>
  <si>
    <t>Mobile game application entrepreneurs can offer many benefits to the U.S. economy; however, 80% of the entrepreneurs in this study stated that marketing their mobile applications was a major business challenge. Based on Schumpeter's theory of economic development and new value creation of technological innovation, the purpose of this phenomenological study was to explore the strategies that entrepreneurs have used to market their mobile game application development businesses successfully. Twenty mobile game application entrepreneurs from northern California, who successfully sustained their businesses for 3 or more years, completed semistructured interviews. Moustakas' modified van Kaam method was used and included coding and organizing data into 5 primary themes that emerged from the analysis. The findings suggest that social media and networks are essential for marketing success, and mobile games should be innovative to ensure competitive advantages.</t>
    <phoneticPr fontId="13" type="noConversion"/>
  </si>
  <si>
    <t>The market for video game machines in Japan has evolved in a series of distinct and progressive generations, each displaying the characteristics of a standards war. Economic theory suggests that order of entry has an important influence on market performance, and that the first mover has a strategic advantage. This paper examines the effect that a firm's position in the order of entry to the market has upon its performance. The results indicate that, in the market for Japanese video game systems, there are significant disadvantages associated with the first move and significant advantages associated with the second move. [PUBLICATION ABSTRACT]</t>
    <phoneticPr fontId="13" type="noConversion"/>
  </si>
  <si>
    <t>Firms in durable good product markets face incentives to intertemporally price discriminate, by setting high initial prices to sellto consumers with the highest willingness to pay, and cutting prices thereafter to appeal to those with lower willingness to pay. A critical determinant of the profitability of such pricing policies is the extent to which consumers anticipate future price declines, and delay purchases. I develop a framework to investigate empirically the optimal pricing over time of a firm selling a durable-good product to such strategic consumers. Prices in the model are equilibrium outcomes of a game played between forward-looking consumers who strategically delay purchases to avail of lower prices in the future, and a forward-looking firm that takes this consumer behavior into account in formulating its optimal pricing policy. The model outlines first, a dynamic model of demand incorporating forward-looking consumer behavior, and second, an algorithm to compute the optimal dynamic sequence of prices given these demand estimates. The model is solved using numerical dynamic programming techniques. I present an empirical application to the market for video-games in the US. The results indicate that consumer forward-looking behavior has a significant effect on optimal pricing of games in the industry. Simulations reveal that the profit losses of ignoring forward-looking behavior by consumers are large and economically significant, and suggest that market research that provides information regarding the extent of discounting by consumers is valuable to video-game firms. [PUBLICATION ABSTRACT]</t>
    <phoneticPr fontId="13" type="noConversion"/>
  </si>
  <si>
    <t>Games , Computers , Product development , Creativity , Human resource management , France</t>
    <phoneticPr fontId="13" type="noConversion"/>
  </si>
  <si>
    <t>Baird, Jane E. and Zelin Ii, Robert C.</t>
  </si>
  <si>
    <t>Journal of the International Academy for Case Studies</t>
  </si>
  <si>
    <t>ADVANCED GAME PRODUCTS, INC</t>
  </si>
  <si>
    <t>27-37</t>
    <phoneticPr fontId="13" type="noConversion"/>
  </si>
  <si>
    <t>Bieliski, Tomasz</t>
    <phoneticPr fontId="13" type="noConversion"/>
  </si>
  <si>
    <t>25-39</t>
    <phoneticPr fontId="13" type="noConversion"/>
  </si>
  <si>
    <t>Chinese video game market as an opportunity for Polish game producers</t>
    <phoneticPr fontId="13" type="noConversion"/>
  </si>
  <si>
    <t>Chiski rynek gier komputerowych jako moliworozwoju dla polskich producentw gier komputerowych.</t>
    <phoneticPr fontId="13" type="noConversion"/>
  </si>
  <si>
    <t>Bifano, Rafael and Fatt, Danielle and Marks, Michela and Rashid, Sameer and Su, Justin</t>
    <phoneticPr fontId="13" type="noConversion"/>
  </si>
  <si>
    <t>Marketing Insights</t>
  </si>
  <si>
    <t>HOW TO CREATE IN-GAME CUSTOMER EXPERIENCES</t>
  </si>
  <si>
    <t>32-32</t>
    <phoneticPr fontId="13" type="noConversion"/>
  </si>
  <si>
    <t>Bong-Won, Park and Kun Chang, Lee</t>
    <phoneticPr fontId="13" type="noConversion"/>
  </si>
  <si>
    <t>CyberPsychology, Behavior &amp; Social Networking</t>
  </si>
  <si>
    <t>An Empirical Analysis of Online Gamers' Perceptions of Game Items: Modified Theory of Consumption Values Approach</t>
  </si>
  <si>
    <t>453-459</t>
    <phoneticPr fontId="13" type="noConversion"/>
  </si>
  <si>
    <t>Bose, Indranil and Xinwei, Yang</t>
  </si>
  <si>
    <t>Enter the Dragon: Khillwar's Foray into the Mobile Gaming Market of China</t>
  </si>
  <si>
    <t>Communications of the Association for Information Systems</t>
    <phoneticPr fontId="13" type="noConversion"/>
  </si>
  <si>
    <t>551-564</t>
    <phoneticPr fontId="13" type="noConversion"/>
  </si>
  <si>
    <t>South African Journal of Wildlife Research</t>
    <phoneticPr fontId="13" type="noConversion"/>
  </si>
  <si>
    <t>Sustainable management through improved governance in the game industry</t>
    <phoneticPr fontId="13" type="noConversion"/>
  </si>
  <si>
    <t>110-119</t>
    <phoneticPr fontId="13" type="noConversion"/>
  </si>
  <si>
    <t>Burgess, Jacqueline and Spinks, Wendy</t>
    <phoneticPr fontId="13" type="noConversion"/>
  </si>
  <si>
    <t>Journal of New Business Ideas &amp; Trends</t>
  </si>
  <si>
    <t>An Examination of the Four Factors of Brand Resonance and their Theoretical Application to Video Games</t>
    <phoneticPr fontId="13" type="noConversion"/>
  </si>
  <si>
    <t>37-49</t>
    <phoneticPr fontId="13" type="noConversion"/>
  </si>
  <si>
    <t>Caddy, Victor</t>
  </si>
  <si>
    <t>Business Law Review</t>
    <phoneticPr fontId="13" type="noConversion"/>
  </si>
  <si>
    <t>Intellectual Property</t>
    <phoneticPr fontId="13" type="noConversion"/>
  </si>
  <si>
    <t>110-110</t>
    <phoneticPr fontId="13" type="noConversion"/>
  </si>
  <si>
    <t>Castronova, Edward</t>
    <phoneticPr fontId="13" type="noConversion"/>
  </si>
  <si>
    <t>Info</t>
    <phoneticPr fontId="13" type="noConversion"/>
  </si>
  <si>
    <t>A cost-benefit analysis of real-money trade in the products of synthetic economies</t>
    <phoneticPr fontId="13" type="noConversion"/>
  </si>
  <si>
    <t>51-68</t>
    <phoneticPr fontId="13" type="noConversion"/>
  </si>
  <si>
    <t>Brooklyn Journal of International Law</t>
  </si>
  <si>
    <t>INTERNATIONAL INTELLECTUAL PROPERTY RIGHTS AND THE FUTURE OF GLOBAL "E-SPORTS"</t>
  </si>
  <si>
    <t>623-648</t>
  </si>
  <si>
    <t>Managerial &amp; Decision Economics</t>
  </si>
  <si>
    <t>What Makes a Blockbuster Video Game? An Empirical Analysis of US Sales Data</t>
  </si>
  <si>
    <t>189-198</t>
  </si>
  <si>
    <t>China Business Review</t>
    <phoneticPr fontId="13" type="noConversion"/>
  </si>
  <si>
    <t>China's Online Video Game Wars</t>
    <phoneticPr fontId="13" type="noConversion"/>
  </si>
  <si>
    <t>45-49</t>
    <phoneticPr fontId="13" type="noConversion"/>
  </si>
  <si>
    <t>Ewalt, David M.</t>
  </si>
  <si>
    <t>Harvard Asia Pacific Review</t>
    <phoneticPr fontId="13" type="noConversion"/>
  </si>
  <si>
    <t>Nintendo's Power Up: How an oddly-named gizmo rebooted the video game industry</t>
  </si>
  <si>
    <t>38-40</t>
    <phoneticPr fontId="13" type="noConversion"/>
  </si>
  <si>
    <t>IEEE Transactions on Engineering Management</t>
    <phoneticPr fontId="13" type="noConversion"/>
  </si>
  <si>
    <t>Innovation and Competition in Standard-Based Industries: A Historical Analysis of the U.S. Home Video Game Market</t>
    <phoneticPr fontId="13" type="noConversion"/>
  </si>
  <si>
    <t>International Journal of Arts Management</t>
  </si>
  <si>
    <t>The Digital Revolution and Convergence in the Videogame and Animation Industries: Effects on the Strategic Organization of the Innovation Process</t>
  </si>
  <si>
    <t>32-44</t>
  </si>
  <si>
    <t>International Journal of Information Technology &amp; Management</t>
    <phoneticPr fontId="13" type="noConversion"/>
  </si>
  <si>
    <t>Immersive element analysis of the multiplayer online battle arena game genre</t>
    <phoneticPr fontId="13" type="noConversion"/>
  </si>
  <si>
    <t>4-19</t>
    <phoneticPr fontId="13" type="noConversion"/>
  </si>
  <si>
    <t>Gretz, Richard T.</t>
    <phoneticPr fontId="13" type="noConversion"/>
  </si>
  <si>
    <t>Journal of Economic Behavior &amp; Organization</t>
  </si>
  <si>
    <t>Hardware quality vs. network size in the home video game industry</t>
  </si>
  <si>
    <t>168-183</t>
    <phoneticPr fontId="13" type="noConversion"/>
  </si>
  <si>
    <t>1198-1213</t>
    <phoneticPr fontId="13" type="noConversion"/>
  </si>
  <si>
    <t>Hirokazu, Hamamura</t>
    <phoneticPr fontId="13" type="noConversion"/>
  </si>
  <si>
    <t>Economy, Culture &amp; History Japan Spotlight Bimonthly</t>
  </si>
  <si>
    <t>Trends and the Outlook for Japan's Game Market. (cover story)</t>
  </si>
  <si>
    <t>Huntemann, Nina B.</t>
  </si>
  <si>
    <t>Popular Communication</t>
  </si>
  <si>
    <t>An Embarrassment of Riches: Video Games and the Recession</t>
  </si>
  <si>
    <t>198-202</t>
  </si>
  <si>
    <t>International Journal of Innovation Management</t>
  </si>
  <si>
    <t>GENRES OF COMPLEMENTARY PRODUCTS IN PLATFORM-BASED MARKETS: CHANGES IN EVOLUTIONARY MECHANISMS BY PLATFORM DIFFUSION STRATEGIES</t>
  </si>
  <si>
    <t>Journal of Consumer Culture</t>
    <phoneticPr fontId="13" type="noConversion"/>
  </si>
  <si>
    <t>Video games and the crowdfunding ideology: From the gamer-buyer to the prosumer-investor</t>
  </si>
  <si>
    <t>620-638</t>
  </si>
  <si>
    <t xml:space="preserve">This case primarily concerns the application of financial reporting standards and current tax law to certain transactions of a company called Advance Game Products, Inc. (AGP). Internal control issues are also presented. Specifically, the case involves issues related to the accounting and tax treatment for two types of sales rebates, licensing arrangements whereby professional athletes permit their likeness to be used in the company's video games, and a contract with another company under which it will be the primary creative force behind the development of certain new games while AGP will take on the primary role of marketing those games. Students are also asked to identify potential concerns over the processing of the rebates and make recommendations on what internal controls the company should implement. The case has a difficulty level of 4, although the assignment could be easily adapted for use in a second Intermediate Accounting course or junior level business tax course. The case is designed require 1 to 4 hours of class time and require 12 to 15 hours of student preparation outside of class if all questions are assigned. CASE SYNOPSIS Jamie Jetson, a recent college graduate with an Accounting degree, has been assigned to the Advanced Game Products, Inc. (AGP) client engagement. The company operates in the dynamic video game industry, where creativity is paramount. Jamie's firm has been hired to do the audit and tax work for AGP. There were several big changes at AGP during the year, and Jamie's accounting firm has to determine how to deal with those items. AGP has recently signed contracts with celebrities for the rights to use their likenesses in video games under development. Unfortunately, one of the professional athletes, who already received a large advance, was involved in a big public scandal, so AGP has cancelled the development of his game. Another big change was that the company recently started a sales rebate program for both games sold in stores and games downloadable from the Internet. AGP has also signed a new agreement with another company to help it develop new games to work with new gaming platforms. With these new developments come both opportunities and concerns for AGP. </t>
    <phoneticPr fontId="13" type="noConversion"/>
  </si>
  <si>
    <t>The aim of the article was to verify if Chinese game market can be attractive for Polish game producers, and which part of this market is the most promising and gives the biggest growth opportunities. The second goal was to identify major barriers to entry on the Chinese game market, and to find out if this obstacles can be overcome. Analysis of the growth of the Internet access and penetration ratio has shown that online game market in China has a potential to become the biggest in the world. Video game market research has shown that not only its growth potential is extraordinary, but it is already second largest in the world. Further analysis helped to establish that it is online and mobile game market that is the most promising for Polish game developers. Several barriers to entry were identified, but none of them is too problematic to stop game producers from expansion to Chinese online and mobile game market. (English) [ABSTRACT FROM AUTHOR]</t>
    <phoneticPr fontId="13" type="noConversion"/>
  </si>
  <si>
    <t>The article offers information on several tips for marketers on using in-game advertising to improve gaming experiences of customer. Topics include the application of brand gestalt logic in the gaming industry, the use of in-game advertising to satisfy basic needs of a player or customer, and co-creating or aligning the product's narrative of passion and performance.</t>
    <phoneticPr fontId="13" type="noConversion"/>
  </si>
  <si>
    <t>The aims of this article are (1) to propose a modified theory of consumption values (MTCV) for investigation of online gamer perceptions of the value of purchasable game items and (2) to apply the developed MTCV to multiple game genres and player age groups. To address these aims, 327 valid questionnaires were obtained and analyzed. The original theory of consumption values (TCV) was modified to apply to the specific characteristics of online games. The original TCV specifies five types of consumption values: functional value, social value, emotional value, conditional value, and epistemic value. After revising the TCV to apply to the examination of online games, we proposed that the MTCV be composed of character competency value, enjoyment value, visual authority value, and monetary value. The validity of the MTCV was proven by statistically analyzing the responses provided by the 327 valid questionnaires. To examine the second aim, experiments were conducted to examine the MTCV in three online game genres-massive multiplayer online role-playing games, first-person shooters games, and casual games. The second aim was also studied via questionnaires that examined the ages of online gamers. It was determined that massive multiplayer online role-playing games players regard visual authority value and monetary value as more important than do casual gamers. It was also determined that younger gamers tend to be more interested in visual authority, whereas older gamers tend to be more interested in character competency. This research provides a foundation for future studies to extend the MTCV to consider other user factors, such as cultural effects. [ABSTRACT FROM AUTHOR]</t>
    <phoneticPr fontId="13" type="noConversion"/>
  </si>
  <si>
    <t>Khillwar is a mobile game developer from India faced growing competition. Its leadership position in India prompted it to scout out opportunities for growth outside the country. As a strategic move, the management team of Khillwar planned to expand into emerging markets and selected China as the new business battlefield. China seemed to be the promising land of opportunities for mobile game developers and operators. However, the Chinese market posed a number of significant challenges for foreign companies, making it risky to step into this market. This case discusses the opportunities and the key challenges associated with the decision to expand in China for an Indian mobile gaming software company such as Khillwar. The teaching case is focused on discussion of various issues that an IT company needs to consider when contemplating growth outside its country of origin. The students need to consider the pros and cons of expanding into the China market and make recommendations to the management of the Khillwar team on how to make the expansion smooth and successful. This case explains the challenges of expansion to a new IT market and, specifically, to a new emerging IT market for a successful IT company. [ABSTRACT FROM AUTHOR]</t>
    <phoneticPr fontId="13" type="noConversion"/>
  </si>
  <si>
    <t>The South African game farming industry has grown exponentially since the 1960s and makes a significant contribution to South Africa's GDP. Recently, a number of challenges to the sustainability of the industry have emerged. This has led to concerns by environmental NGOs, academics and government officials about land degradation, hybridization, inbreeding, disrupted ecosystem processes, social impacts, and economic feasibility. Game farmers have raised concerns about the industry's governance, in particular the lack of consultation, inconsistent regulation, lack of capacity and leadership, and indecisiveness in government. The root of the problem lies in the incorrect and untested assumption that current science, policy and governance systems are adequate to achieve the goals of sustainability, leading to a top-down approach to regulation and the absence of adaptive management and co-learning. In this paper, we outline the ecological, social and economic benefits of sustainable game farm management. We propose an alternative approach to responsible management and better governance, based on the principles of adaptive co-management and co-regulation. We put forward a learning-and-process model starting with knowledge generation, awareness raising, knowledge sharing, learning, trust building, policy adaptation, monitoring and, ultimately, assessment and certification. The process moves from ineffective regulation to co-regulation, and the capacity to govern as well as the ecosystem's capacity to produce lasting services increases steadily as the process evolves. We suggest that the process outlined in the model should be guided by independent facilitators and culminate in a certification system for sustainably managed game farms. [ABSTRACT FROM AUTHOR]</t>
    <phoneticPr fontId="13" type="noConversion"/>
  </si>
  <si>
    <t>The purpose of this paper is to explore the literature about the four factors of Keller's brand resonance theory: behavioural loyalty, attitudinal attachment, a sense of community and active engagement, and theoretically apply them to video games, a growth industry. Method: Searches were conducted in multi-discipline peer reviewed journals to review the literature on brand resonance. Peer reviewed journal articles, news articles, comments in forums and blogs and consumer created content were examined to theoretically apply the theory to the video game industry. Findings: Whilst this paper is not empirical in nature, it seeks to show that the four factors of brand resonance are worthwhile exploring and can be theoretically applied to diverse brands such as video games. Originality: This paper presents the first detailed examination of the literature on the four factors of Keller's brand resonance theory and their theoretical application to the video game industry. [ABSTRACT FROM AUTHOR]</t>
    <phoneticPr fontId="13" type="noConversion"/>
  </si>
  <si>
    <t>The article discusses a potential intellectual property infringement issue concerning the mobile game Flappy Bird created by Vietnamese game developer Dong Nguyen. It cites the assertion by the U.S. company Ultimate Arcade Inc. that it has been using the "Flappy" trademark in commerce in the U.S. since 2006 for its game with similar name. It also recommends keeping important documents to prove ownership.</t>
    <phoneticPr fontId="13" type="noConversion"/>
  </si>
  <si>
    <t>The article focuses on the video game industry of the U.S. and the increase in domestic consumption. A focus is on the issues related to software piracy caused due to peer-to-peer file transfer and illegal downloading. The intellectual rights of the game producers are discussed along with the growth of electronic sports (e-sports) and their copyright laws. The problems faced by game producer Blizzard Entertainment Inc. in protecting their copyright of e-sports StarCraft II are also discussed.</t>
    <phoneticPr fontId="13" type="noConversion"/>
  </si>
  <si>
    <t>The article focuses on China's video games sector. In 2006, Chinese video gaming industry garnered about $1 billion in revenue and various estimates project that it could reach $2 billion by 2010. It is poised to surpass South Korea as the leading online video games market in Asia in 2007. This is due to China's almost 140 million Internet users, which is the second highest in the world next to the U.S. and the expansion of home broadband access by 45.3%. INSETS: Video Games Industry Overview;The Players.</t>
    <phoneticPr fontId="13" type="noConversion"/>
  </si>
  <si>
    <t>The article looks at the success of Nintendo in the video game market. Data from NPD Group showed that Nintendo has sold over 6 million Wii systems in the United States. It provides an overview of the market performance of Nintendo's rival, including Sony and Microsoft. According to the article, Nintendo's success is brought by its strategy which involves creating new customers.</t>
    <phoneticPr fontId="13" type="noConversion"/>
  </si>
  <si>
    <t>Presents information on a study which examined the competitive dynamics in a standard-based industry through a historical observation of the United States home video game industry. Historical analysis of the home video game market; Issues in relation to standards and innovation; Conclusion.</t>
    <phoneticPr fontId="13" type="noConversion"/>
  </si>
  <si>
    <t xml:space="preserve">The digital revolution has led the makers of videogames and animation movies to cooperate on both economic and artistic levels to pool their knowledge and skills and offer new products and services. This phenomenon has led in turn to the emergence of a cross-industry segment, which raises strategic questions for innovation. Convergence offers a fertile ground for innovation projects but also requires project managers to rethink their strategies and the organization of their innovation processes. The author uses primary and secondary data pertaining to three French innovation projects to explore how changes wrought by industry convergence influence the strategic organization of innovation. Empirical analyses reveal that certain types of change influence strategic organizations and that when traditional models fail, project managers find new ways to innovate. </t>
  </si>
  <si>
    <t xml:space="preserve">The game industry is the total entertainment industry, which includes its entertainingness and popularity and the future planning industry, which allows to create added value with its neighbouring industry. The main purpose of these games development is improving its competitiveness by making satisfied product for users. To make competitiveness game product, it is needed to classify the interested elements and analyse flow elements correctly. In this study, we deducted the content elements from the multiplayer online battle arena (MOBA) game genre and quantified the importance of subdivided elements of focus group interview and semi-Delphi. Play theory-based MOBA's flow elements is analysed by the quantified value of subdivided elements. By this, we propose the developmental direction about interested elements of the MOBA game genre. This study results can be used for contents satisfaction of MOBA game genre and flow evaluation system. </t>
  </si>
  <si>
    <t>This paper analyzes competition between multiple proprietary and incompatible hardware systems when indirect network effects are present and software is provided competitively by third party developers. A discrete-choice demand structure is employed within a game theoretic setting to allow for a continuum of market share possibilities. Empirical evidence supports the claim that excess inertia is not a pervasive problem. Two data sets covering the life of the home video game industry (yearly from 1976 to 2003 and monthly January 1995 to October 2007) yield three main results: (1) market share is 11.4 times more sensitive to hardware quality than network size, (2) the number of available games is 3.69 times more sensitive to hardware quality than network size, and (3) hardware quality has a larger impact than network size on the probability of hardware success.</t>
  </si>
  <si>
    <t>Forecasts on the growth of the game industry in Japan. Market share of Japanese game consoles; Overview of video games that helped market sales; Impact of portable game devices on the market.</t>
  </si>
  <si>
    <t>Forecasts on the growth of the game industry in Japan. Market share of Japanese game consoles; Overview of video games that helped market sales; Impact of portable game devices on the market.</t>
    <phoneticPr fontId="13" type="noConversion"/>
  </si>
  <si>
    <t>The article discusses the effects of the global recession on the computer games industry. It comments that the debate about the financial resilience of the computer games industry during an economic downturn actually signaled significant shifts brewing in the population and consumption of games. It concludes that the significant shifts in the entertainment software and hardware industry also present challenges to game studies scholarship that are similar to trends in media studies.</t>
  </si>
  <si>
    <t xml:space="preserve">Platform and complementary products configure platform-based markets. This study focuses on the genres of complementary products in a platform-based market. We examine differences in the influences of mediating factors on the evolutionary mechanisms of genres, based on different diffusion strategies in the Japanese video game sector: Nintendo DS and PlayStation Portable. This study shows that a rapid platform diffusion strategy generates bandwagon effects in the evolution of genres, and, in turn, the excessive evolution of various genres negatively influences the sales distribution of software in the platform-based market, leading to a rapid decline of the platform. Additionally, this rapid decline results in an evolutionary failure of genres at a later stage in the platform's lifecycle. Thus, we imply that a rapid platform expansion strategy may cause a rapid decline of the platform-based market and may exclude innovations based on undeveloped genres of complementary products. </t>
    <phoneticPr fontId="13" type="noConversion"/>
  </si>
  <si>
    <t xml:space="preserve">Digital convergence and Web 2.0 have led to the emergence of new forms of involvement and participation of consumers in the game industry. Prosumers are now participating in productive and decision-making structures at the highest level using collective financing model or crowdfunding. In this system, the traditional business relations based on hierarchy have undergone a major change repositioning the creative focus on the player. The top-down culture of game business becomes bottom-up participatory culture intervening mainly in game genres, topics, and mechanics. This research frames crowdfunding in the participatory culture and the conversion from consumer to prosumer-investor to later analyze the 10 most funded games on Kickstarter. A qualitative analysis focused on the ideology of crowdfunding discourses concludes that positive arguments for video games collective financing model develop an emancipatory-utopian framework, which is critical with publishers, libertarian with users, and melancholic-postmodern with the content developed in the past. </t>
  </si>
  <si>
    <t>March/April 2017</t>
    <phoneticPr fontId="16" type="noConversion"/>
  </si>
  <si>
    <t>Journal of Consumer Behaviour</t>
    <phoneticPr fontId="16" type="noConversion"/>
  </si>
  <si>
    <t>From Super Mario to Skyrim: A framework for the evolution of video game consumption</t>
    <phoneticPr fontId="16" type="noConversion"/>
  </si>
  <si>
    <t>101-120</t>
    <phoneticPr fontId="16" type="noConversion"/>
  </si>
  <si>
    <t>In contrast with traditional forms of entertainment media (e.g., movies, novels, and television), video games are unique in their ability to provide immersion, agency, and transformation (IAT) during the consumptive experience. As the video game medium has evolved over generations of consoles, the experience of IAT has become increasingly complex from the perspective of consumers. To better understand this phenomenon, this research presents a framework for understanding the consumption of video games by examining the intersection of player, narrative, and gameplay. Our findings suggest that advancements in video game technology and design have gradually increased the degree of integration among these domains. Although the subjective experience of IAT has generally improved as a function of greater integration, various conflicts arise from the tensions that exist between player, narrative, and gameplay. Consequently, this research explores the specific nature of such conflicts to provide a richer understanding of video game consumption and the impact of its evolution on consumers.</t>
  </si>
  <si>
    <t xml:space="preserve">March/April 2016 </t>
    <phoneticPr fontId="16" type="noConversion"/>
  </si>
  <si>
    <t>Global Business and Organizational Excellence</t>
  </si>
  <si>
    <t>Using Serious Games for Human Resource Management: Lessons From France's Top 40 Companies</t>
    <phoneticPr fontId="16" type="noConversion"/>
  </si>
  <si>
    <t>27-36</t>
    <phoneticPr fontId="16" type="noConversion"/>
  </si>
  <si>
    <t xml:space="preserve">Businesses around the world use serious games to make training more compelling and effective. An examination of the historic role of serious games in human resource management and the differences between serious games and other forms of professional development leads to the formation of a system for classifying serious games. Coupled with the experiences revealed in a study of 43 leading French firms that employ serious games to manage various aspects of HR, the typology can help managers, regardless of location and industry, choose or create the most effective serious games to attract, select, train, integrate, and retain today's top talent. </t>
    <phoneticPr fontId="16" type="noConversion"/>
  </si>
  <si>
    <t>Strategic Management Journal</t>
    <phoneticPr fontId="16" type="noConversion"/>
  </si>
  <si>
    <t>Networks, platforms, and strategy: Emerging views and next steps</t>
    <phoneticPr fontId="16" type="noConversion"/>
  </si>
  <si>
    <t>PATRIK STRÖM,; EVELINA WAHLQVIST</t>
    <phoneticPr fontId="16" type="noConversion"/>
  </si>
  <si>
    <t xml:space="preserve">July 2010 </t>
    <phoneticPr fontId="16" type="noConversion"/>
  </si>
  <si>
    <t>Tijdschrift voor economische en sociale geografie</t>
    <phoneticPr fontId="16" type="noConversion"/>
  </si>
  <si>
    <t>REGIONAL AND FIRM COMPETITIVENESS IN THE SERVICE-BASED ECONOMY: COMBINING ECONOMIC GEOGRAPHY AND INTERNATIONAL BUSINESS THE</t>
    <phoneticPr fontId="16" type="noConversion"/>
  </si>
  <si>
    <t>287-304</t>
    <phoneticPr fontId="16" type="noConversion"/>
  </si>
  <si>
    <t>This paper argues the case for combining international business theory and economic geography theory in order to understand the new rules of competition for both multinational corporations (MNCs) and regions in the globalising knowledge-based economy. Sweden serves as a case study to illustrate the shifts of sectors and people skills that have paved the way for the transformation of the Swedish economy that has occurred over the last 15 years. Combining international business theory with that of economic geography produces the possibility of developing a conceptual framework for explaining the new dynamics and interaction that are occurring between people-place-firm. The enhanced importance of people and place, shifting pace, complex networks of production, and new balances of power together lead to changing practices and strategic implications for both MNCs and regions competing in the globalising knowledge-based economy.</t>
    <phoneticPr fontId="16" type="noConversion"/>
  </si>
  <si>
    <t>Erik A. J. Johnson</t>
  </si>
  <si>
    <t>January 2013</t>
    <phoneticPr fontId="16" type="noConversion"/>
  </si>
  <si>
    <t>Journal of Product Innovation Management</t>
    <phoneticPr fontId="16" type="noConversion"/>
  </si>
  <si>
    <t>187-188</t>
    <phoneticPr fontId="16" type="noConversion"/>
  </si>
  <si>
    <t>Rock stars, athletes, first-person shooters, and personalized characters that video game players adopt or embody are modern innovations. But how did video gaming win its mainstream role, and what lessons can be learned from its past toward future new product development (NPD) success? Innovation and Marketing in the Video Game Industry addresses such questions with an historical analysis of industry players that have engaged, skirted, and flirted with potentially disruptive innovations.
Authors Wesley and Barczak provide an analytical chronology of the growth of the video game industry (VGI) from the early 1980s. Enduring players Nintendo, Microsoft, and Sony are prominent as the writers review the emergence of various product innovations with an introduction, 11 numbered chapters, a conclusion, and an epilogue.
The book's introduction specifies powerful factors accounting for the commercial resilience of video gaming that include: first, a “staycation” (p. 3) effect, whereby outside-the-home entertainment price inflation drives people to engage in home-based leisure pursuits; and second, attractive innovations by game publishers and hardware engineers, whereby new designs appeal to wider segments of the populace. The authors then illustrate how VGI companies seeking innovation often focus on acquiring and marketing cutting-edge technology or design architecture, and that chasing such breakthrough capabilities can lead organizations to overlook fulfilling customer needs in the “performance trap” (p. 5) phenomenon.
Chapter 1 explores the case of how juggernaut Nintendo launched the early 1980s gaming industry performance race by catering to dedicated or “hardcore” game players. The authors point out that the inertial pull of exploiting established technologies, products, and strategies can actually be a powerful delimiter as such firms shy away from producing disruptive innovations, and that Nintendo dodged this bullet by repeatedly employing an outside-the-mainstream perspective. Notable VGI innovation occurred as the sector moved beyond simple arcade-style scoring games toward increasingly complex action games with engaging story lines and characters. A gaming “product life cycle” (p. 24) is seen to begin with: (1) early game and console development, that (2) begets feature creep and complexity, and which later leads to (3) the subtraction of certain elements resulting in simplified games, and subsequently renewed new product success; i.e., a sequence of simple to complex to simple. Chapter 2 further chronicles Nintendo in an industry standards-setting context. Other issues discussed include youth gambling, violent content, monopolistic practices, and product piracy. Introduced is the significance that functional attributes like image detail can have on customer attraction and retention as game players build emotional connections with in-game characters. Also shown is the strategic importance of independent game development studios that can be attracted or repelled by licensing freedoms or constraints.
The third chapter reviews Sony's mid-1990s and later PlayStation product offerings, and it relates the case of how disk-based media replaced game cartridges as a dominant product design. Chapter 4 surveys the Microsoft Xbox brand's growth while illustrating the evolution of customer needs from performance features like speed and graphics to services such as social online play with controller-based player interactivity. The fifth chapter entails the Game Boy brand and other handheld devices that helped bring gaming to the adult mainstream. Underscored is the Apple iPhone, hailed as the “first truly successful” (p. 99) technological convergence device (Jenkins, 2006) in the video gaming space, serving variously as mobile gaming console, video game point of purchase, Web browser, social networking tool, et cetera. Chapter 6 is a cautionary tale of rushing untested products to market, while the next chapter describes the case of a typical performance trap. Industry standard adoption or establishing dominant design is detailed in Chapter 8. Chapters 9 through 11 analyze recent innovations in easily accessible or simpler games adopted by heretofore nongamers. For instance, in place of hardcore or complex games are casual gaming products such as Nintendo's innovative Wii (pronounced “we”) titles, plus arcade, puzzle, and music or party games like Guitar Hero.
The conclusion is a lucid assemblage of reminders, axioms, and insights related to the book's case examples, with both industry successes and failures providing innovation management lessons. Clearly, successful VGI innovation involves avoiding the performance trap through research and NPD ideation practices that lead to valued gaming experiences among customers, a theme reinforced in the epilogue concerning sector trends and future pathways.
Innovation and Marketing in the Video Game Industry interweaves insightful industry understandings with product innovation theory in a case-based format that should interest industry professionals and enthusiasts. Students of marketing and strategy will value the work as thorough case research of a domain rife with innovation. As an academic textbook for sector-specific courses or study, it is the only game in town.</t>
    <phoneticPr fontId="16" type="noConversion"/>
  </si>
  <si>
    <t>311-333</t>
    <phoneticPr fontId="16" type="noConversion"/>
  </si>
  <si>
    <t>Journal of Applied Econometrics</t>
    <phoneticPr fontId="16" type="noConversion"/>
  </si>
  <si>
    <t>421-445</t>
    <phoneticPr fontId="16" type="noConversion"/>
  </si>
  <si>
    <t>New Technology, Work and Employment</t>
    <phoneticPr fontId="16" type="noConversion"/>
  </si>
  <si>
    <t>It's all about games: enterprise and entrepreneurialism in digital games</t>
    <phoneticPr fontId="16" type="noConversion"/>
  </si>
  <si>
    <t>32-46</t>
    <phoneticPr fontId="16" type="noConversion"/>
  </si>
  <si>
    <t>This article aims to contrast benign notions of ‘free’ and ‘creative’ work in the context of labour market conditions and employment relationships. Empirical research reveals the exploitative and precarious nature of work in the experiences of self-employed digital game developers and charts the responses of developers to unstable and insecure working conditions. Building on work by Pongratz and Voß, Haunschild and Eikhof, and Bergvall-Kåreborn and Howcroft, this study finds that a typical response to increasing instability in the labour market is to adopt more enterprising and entrepreneurial behaviour in order to find work. This article illustrates the consequences for developers by highlighting examples of self-exploitation, which is fuelled by a passion for work and is where entrepreneurial practices lead to long working hours, unpaid work and a blurring of work–life boundaries.</t>
    <phoneticPr fontId="16" type="noConversion"/>
  </si>
  <si>
    <t>Journal of Small Business Management</t>
  </si>
  <si>
    <t>Sources of Dependence and Strategies to Innovate: Evidence from Video Game SMEs</t>
    <phoneticPr fontId="16" type="noConversion"/>
  </si>
  <si>
    <t>Recent studies call for reconsideration of the predictions of resource dependence theory, in light of contemporary industrial and economic environments. This study accordingly investigates the influence of dependence on the strategic choice to innovate by focusing on a rarely studied topic, namely, the sources of dependence. In studying small and medium-sized video game enterprises, this paper provides empirical validation of dependence phenomena. These companies have limited resources, which inevitably creates dependence, exacerbated in innovative contexts because of the prevalence of negative effects, such as opportunism, abuse of power, limited innovation, or inequitable distributions of economic value. To deal with these negative effects, some enterprises use cooperation or integration strategies to try to minimize their dependence. The strategic choice then might be conditioned. The results of a comparative and qualitative study of five video game developers show that a lack of resources and skills is the primary source of dependence. In addition, a hierarchy of sources of dependence seems to guide the strategic choices of developers to innovate.</t>
    <phoneticPr fontId="16" type="noConversion"/>
  </si>
  <si>
    <t>Journal of Public Affairs</t>
    <phoneticPr fontId="16" type="noConversion"/>
  </si>
  <si>
    <t>Playing the game: corporate social responsibility and the games industry</t>
    <phoneticPr fontId="16" type="noConversion"/>
  </si>
  <si>
    <t>335-344</t>
    <phoneticPr fontId="16" type="noConversion"/>
  </si>
  <si>
    <t xml:space="preserve">This paper provides an exploratory review of both the corporate social responsibility (CSR) agendas and achievements being publicly addressed by the world's leading games companies, and offers some wider reflections on the ways these companies are constructing and pursuing CSR strategies. The paper begins with a short discussion of the origins and characteristics of CSR and a thumbnail sketch of games and the games industry. The empirical material for the paper is drawn from the CSR material posted on the Internet by the world's top 10 games companies. The findings reveal that although the majority of the top 10 games companies provide some information on their approach to CSR, only a minority claim to be integrating CSR into their core business activities. Although the companies emphasize their commitment to promoting responsible gaming, they offer little if any commentary on what many critics see as the potentially damaging human consequences of the irresponsible development and playing of games. The majority of the top 10 games companies also address a wide range of impacts within the marketplace, the workplace, the environment and communities in which they operate. Although the leading games companies generally adopt a positive stance towards CSR, the independent external assessment of the reporting process is limited. More generally, the paper offers some critical reflections on the CSR agenda currently being pursued by the games industry. The paper provides an overview and some reflections on the CSR agenda being pursued by some of the world's leading games companies, and as such, it will interest academics in business and management, and information systems and media departments, a range of people working in management positions within the games industry and those professionals who work with the industry. </t>
    <phoneticPr fontId="16" type="noConversion"/>
  </si>
  <si>
    <t>Labor, Overtime, Lawsuits, Video games, Class action lawsuits, Capitalism, Marxian economics, Video games industry,Electronic games industry, Publishing industry</t>
  </si>
  <si>
    <t>Robin S. Lee</t>
    <phoneticPr fontId="16" type="noConversion"/>
  </si>
  <si>
    <t>The American Economic Review</t>
    <phoneticPr fontId="16" type="noConversion"/>
  </si>
  <si>
    <t>Vertical Integration and Exclusivity in Platform and Two-Sided Markets</t>
    <phoneticPr fontId="16" type="noConversion"/>
  </si>
  <si>
    <t>2960-3000</t>
    <phoneticPr fontId="16" type="noConversion"/>
  </si>
  <si>
    <t>Computer software, Marketable titles, Consumer economics, Contrafactuals, Video games industry, Consumer prices, Cost estimates, Video games, Consumer choice, Utility software</t>
    <phoneticPr fontId="16" type="noConversion"/>
  </si>
  <si>
    <t>This paper measures the impact of vertically integrated and exclusive software on industry structure and welfare in the sixth-generation of the US video game industry (2000-2005). I specify and estimate a dynamic model of both consumer demand for hardware and software products, and software demand for hardware platforms. I use estimates to simulate market outcomes had platforms been unable to own or contract exclusively with software. Driven by increased software compatibility, hardware and software sales would have increased by 7 percent and 58 percent and consumer welfare by $1.5 billion. Gains would be realized only by the incumbent, suggesting exclusivity favored the entrant platforms.</t>
    <phoneticPr fontId="16" type="noConversion"/>
  </si>
  <si>
    <t>Jean-Pierre H. Dubé, Günter J. Hitsch and Pradeep K. Chintagunta</t>
  </si>
  <si>
    <t>March-April 2010</t>
    <phoneticPr fontId="16" type="noConversion"/>
  </si>
  <si>
    <t>Marketing Science</t>
    <phoneticPr fontId="16" type="noConversion"/>
  </si>
  <si>
    <t>Tipping and Concentration in Markets with Indirect Network Effects</t>
    <phoneticPr fontId="16" type="noConversion"/>
  </si>
  <si>
    <t>216-249</t>
    <phoneticPr fontId="16" type="noConversion"/>
  </si>
  <si>
    <t>Network effects, Computer software, Marketing, Market concentration, Video games, Parametric models, Supply, Modeling,Sumer, Consumer economics</t>
  </si>
  <si>
    <t>This paper develops a framework for measuring "tipping"—the increase in a firm's market share dominance caused by indirect network effects. Our measure compares the expected concentration in a market to the hypothetical expected concentration that would arise in the absence of indirect network effects. In practice, this measure requires a model that can predict the counterfactual market concentration under different parameter values capturing the strength of indirect network effects. We build such a model for the case of dynamic standards competition in a market characterized by the classic hardware/software paradigm. To demonstrate its applicability, we calibrate it using demand estimates and other data from the 32/64-bit generation of video game consoles, a canonical example of standards competition with indirect network effects. In our example, we find that indirect network effects can lead to a strong, economically significant increase in market concentration. We also find important roles for beliefs on both the demand side, as consumers tend to pick the product they expect to win the standards war, and on the supply side, as firms engage in penetration pricing to invest in growing their networks.</t>
    <phoneticPr fontId="16" type="noConversion"/>
  </si>
  <si>
    <t>Managerial and Decision Economics</t>
    <phoneticPr fontId="16" type="noConversion"/>
  </si>
  <si>
    <t>Platform Strategy of Video Game Software in Japan, 1984-1994: Theory and Evidence</t>
    <phoneticPr fontId="16" type="noConversion"/>
  </si>
  <si>
    <t>105-118</t>
    <phoneticPr fontId="16" type="noConversion"/>
  </si>
  <si>
    <t xml:space="preserve"> Computer software, Video games, Financial market structures, Market share, Marketable titles, Homing, Consumer economics, Video games industry, Software engineering, Duopolies</t>
    <phoneticPr fontId="16" type="noConversion"/>
  </si>
  <si>
    <t>This paper analyzes a model of platform competition in markets of system products composed of hardware and complementary software, with a specific focus on exclusive contracting. When hardware products are strongly differentiated, or when consumers value the marginal benefit of additional software variety highly, we find that, in equilibrium, hardware firms will engage in exclusive contracting of software development. This finding is strongly supported by our empirical results in the Japanese home video game industry, dominated by Nintendo from 1984 to 1994.</t>
    <phoneticPr fontId="16" type="noConversion"/>
  </si>
  <si>
    <t>Apr. - May, 2009</t>
    <phoneticPr fontId="16" type="noConversion"/>
  </si>
  <si>
    <t>Measuring Marketing-Mix Effects in the 32/64 Bit Video-Game Console Market</t>
    <phoneticPr fontId="16" type="noConversion"/>
  </si>
  <si>
    <t>Computer software, Marketing, Price elasticity, Market prices,Parametric models, Instrumental variables estimation, Economic models, Terms of sale, Instrumental variables, Short sales</t>
  </si>
  <si>
    <t>We investigate the short- and long-run effects of prices and software availability on the category-level diffusion of 32/64-bit video-game consoles in the USA. We adopt an estimation framework that allows for a flexible intrinsic growth pattern for the hardware consoles, and uses instrumental variables to control for the potential endogeneity of prices. We find significant long-term effects of prices and software availability on sales. We find that using a non-parametric hazard specification is important: imposing parametric forms results in elasticities that are up to 30% smaller. We use these results to derive implications for marketing policies over the life cycle of the industry.</t>
    <phoneticPr fontId="16" type="noConversion"/>
  </si>
  <si>
    <t>January • February • 2011</t>
  </si>
  <si>
    <t>Operations Research</t>
  </si>
  <si>
    <t>01-16</t>
    <phoneticPr fontId="16" type="noConversion"/>
  </si>
  <si>
    <t>Scheduling, Legacies, Advertising campaigns, Revenue, Algorithms, Inventories, Advertising research, Television commercials, Sales forecasting, Standard deviation</t>
    <phoneticPr fontId="16" type="noConversion"/>
  </si>
  <si>
    <t>Dynamic in-game advertising is a new form of advertising in which ads are served to video game consoles in real time over the Internet. We present a model for the in-game ad-scheduling problem faced by Massive Inc., a wholly owned subsidiary of Microsoft, and a leading global network provider of in-game ad space. Our model has two components: (1) a linear program (solved periodically) establishes target service rates, and (2) a real-time packing heuristic (run whenever a player enters a new level) tracks these service rates. We benchmark our model against Massive's legacy algorithm: When tested on historical data, we observe (1) an 80%—87% reduction in make-good costs (depending on forecast accuracy), and (2) a shift in the age distribution of served ad space, leaving more premium inventory open for future sales. As a result of our work, Massive has increased the number of unique individuals that see each campaign by, on average, 26% per week and achieved 33% smoother campaign delivery as measured by standard deviation of hourly impressions served.</t>
    <phoneticPr fontId="16" type="noConversion"/>
  </si>
  <si>
    <t>Computer software, Video games, Video games industry, Marketing, Marketable titles, Increasing returns, Network effects, Optical media, Industrial market, Motion picture industry</t>
    <phoneticPr fontId="16" type="noConversion"/>
  </si>
  <si>
    <t>Journal of Organizational Behavior</t>
    <phoneticPr fontId="16" type="noConversion"/>
  </si>
  <si>
    <t>Playing across the Playground: Paradoxes of Knowledge Creation in the Videogame Firm</t>
    <phoneticPr fontId="16" type="noConversion"/>
  </si>
  <si>
    <t>587-605</t>
    <phoneticPr fontId="16" type="noConversion"/>
  </si>
  <si>
    <t>Communities, Project management, Cultural industries,Creativity, Business structures, Business innovation, Video games,Community associations, Motion picture industry, Computer programming</t>
  </si>
  <si>
    <t>This contribution illustrates how a videogame firm copes in managing creativity and expression of artistic values, while meeting the constraints of the economics of mass entertainment. The research is based on a case study in one of the largest video game studios in the world located in Montreal, Canada. The approach considers that the creative units of the firms are the communities of specialists (game developers, software programmers, etc.). Each of these communities, which have found a fertile soil in Montreal that nurtures their creative potential, is focused on both exploration and exploitation of a given domain of knowledge. In order to benefit from these sources of creativity, the integration forces implemented by the managers of the firm to bind the creative units together for achieving commercial successes reveal a hybrid form of project management which combines decentralized platforms with strict constraints on time, and a specific management of space that favors informal interactions. However, we suggest that the integration forces put forward by the firm are not just for harnessing creative units: they also generate creative slacks for further expansion of creativity.</t>
    <phoneticPr fontId="16" type="noConversion"/>
  </si>
  <si>
    <t>Fred Zufryden</t>
  </si>
  <si>
    <t>Summer, 2007</t>
    <phoneticPr fontId="16" type="noConversion"/>
  </si>
  <si>
    <t>International Journal of Electronic Commerce</t>
  </si>
  <si>
    <t>An Integrated Virtual Store-Based Approach for Price Determination before Product Launch</t>
    <phoneticPr fontId="16" type="noConversion"/>
  </si>
  <si>
    <t>79-99</t>
    <phoneticPr fontId="16" type="noConversion"/>
  </si>
  <si>
    <t xml:space="preserve"> Business structures, Consumer goods industries, Market prices, Marketing, Modeling, Electronic commerce, Video games, Parametric models, Price levels, Consumer prices</t>
    <phoneticPr fontId="16" type="noConversion"/>
  </si>
  <si>
    <t>An integrated model approach is developed to determine market prices for product options that a company can offer consumers before launching a product. The multiple research streams drawn on include pricing, new product launch, on-line experimentation, conjoint analysis, and optimization. The approach incorporates a consumer-response model that considers the cross-price effects of the options as well as the impact of competing product options and prices. Based on the response model, a profit-optimization model framework is applied in an actual market situation involving an on-line video game to be introduced in a foreign market. A description of the stages of the application, from empirical design and data collection to decision-making and post-launch model validation, demonstrates the usefulness of the approach.</t>
    <phoneticPr fontId="16" type="noConversion"/>
  </si>
  <si>
    <t>Leif Schumacher</t>
  </si>
  <si>
    <t>Winter 2006-2007</t>
    <phoneticPr fontId="16" type="noConversion"/>
  </si>
  <si>
    <t>Work Organisation, Labour &amp; Globalisation</t>
  </si>
  <si>
    <t>Immaterial Fordism: the paradox of game industry labour</t>
  </si>
  <si>
    <t>144-155</t>
    <phoneticPr fontId="16" type="noConversion"/>
  </si>
  <si>
    <t>In different ways, Marxist autonomist, regulation school, and neoliberal theories all claim that work in the new economy is increasingly characterised by high levels of creativity, cooperation, and innovation, albeit accompanied by uncertainty and a relentless pace of work, introducing a new form of labour that differs fundamentally from past forms. This paper does not disagree with the proposition that capital is currently in the process of intensifying its search for more efficient value extraction. However, through a case study of lawsuits launched against the video game company Electronic Arts regarding its labour practices, it argues that the change in the nature of knowledge work and immaterial labour has been overstated by the adherents of these three schools and that what we are witnessing is not so much a replacement of traditional Fordist practices by post-Fordist ones as a new fusion of the two forms.</t>
    <phoneticPr fontId="16" type="noConversion"/>
  </si>
  <si>
    <t>Spring, 2004</t>
    <phoneticPr fontId="16" type="noConversion"/>
  </si>
  <si>
    <t>Marketing Science</t>
  </si>
  <si>
    <t>Product Strategy for Innovators in Markets with Network Effects</t>
    <phoneticPr fontId="16" type="noConversion"/>
  </si>
  <si>
    <t>243-254</t>
    <phoneticPr fontId="16" type="noConversion"/>
  </si>
  <si>
    <t>Network effects, Product innovation, Technological innovation, Fees, Marketing, Capital costs, Monopoly, Cost efficiency, Production costs, Network access lines</t>
  </si>
  <si>
    <t>This paper examines four alternative product strategies available to an innovating firm in markets with network effects: single-product monopoly, technology licensing, product-line extension, and a combination of licensing and product-line extension. We address three questions. First, what factors affect the attractiveness of each of the four product strategies? Second, under what conditions will any particular strategy dominate the others? Third, what is the impact of licensing fees on the profitability of a licensing strategy? We show that offering a product line utilizes consumer heterogeneity to increase the total user base and is superior to free licensing when the innovator's cost of producing a low-quality product is low and network effects are weak. However, because of the advantage of licensing in generating a larger installed base, free licensing can dominate line extension when network effects are strong, even if the innovator suffers no cost disadvantage compared to the competitor. We also show that paid licensing trumps free licensing when the clone product has a high quality or a low cost, regardless of network effect. Finally, strong network effects make a lump-sum fee more profitable than a royalty fee (or a combination of both) because a royalty fee reduces the licensee's production.</t>
    <phoneticPr fontId="16" type="noConversion"/>
  </si>
  <si>
    <t>Attila Ambrus and Rossella Argenziano</t>
  </si>
  <si>
    <t>American Economic Journal: Microeconomics</t>
  </si>
  <si>
    <t>Asymmetric Networks in Two-Sided Markets</t>
    <phoneticPr fontId="16" type="noConversion"/>
  </si>
  <si>
    <t>17-52</t>
    <phoneticPr fontId="16" type="noConversion"/>
  </si>
  <si>
    <t>Consumer equilibrium, Consumer economics, Consumer prices, Nash equilibrium, Consumer choice, Market prices,Economic theory, Market equilibrium, Microeconomics, Utility functions</t>
  </si>
  <si>
    <t>This paper investigates pricing decisions and network choices in two-sided markets with network externalities. Consumers are heterogeneous in how much they value the externality. Imposing restrictions on the extent of coordination failure among consumers generates clear qualitative conclusions about equilibrium market configurations. Multiple asymmetric networks can coexist in equilibrium, both in the case of a monopolist network provider and in the case of competing providers. These equilibria have the property that one network is cheaper and larger on one side, while the other network is cheaper and larger on the other side. Product differentiation is endogenized by consumers' network choices.</t>
    <phoneticPr fontId="16" type="noConversion"/>
  </si>
  <si>
    <t>Journal of Consumer Research</t>
  </si>
  <si>
    <t>244-258</t>
    <phoneticPr fontId="16" type="noConversion"/>
  </si>
  <si>
    <t>Video games, Consumer motivation, False negative errors, Brands, Baseball, Time pressure, Marketing, Sports, Credit, Vacations</t>
    <phoneticPr fontId="16" type="noConversion"/>
  </si>
  <si>
    <t>The Journal of Legal Studies</t>
  </si>
  <si>
    <t>Property Rights in Emerging Platform Technologies</t>
  </si>
  <si>
    <t>615-648</t>
  </si>
  <si>
    <t>Patents, Emerging technology, Intellectual property law,Word processing software, Consumer prices, Market prices,Personal computers, Spreadsheets, Technological innovation,Video games</t>
  </si>
  <si>
    <t>Abstract This article considers an externality that affects a broad range of markets, specifically markets where one set of firms sells some platform technology such as a computer, video game console, or operating system, while another possibly overlapping set of firms sells peripherals compatible with that platform, for example, computer software or video game cartridges. The externality causes certain peripheral sellers to charge prices that are unprofitably high. That is, these firms could earn greater profits if only they could coordinate to charge lower prices. In many markets, such coordination is possible; firms can contract, for example, or integrate. In markets based on relatively new platform technologies, however, coordination will typically be difficult. The article explains why and argues that intellectual property law can and should facilitate price coordination in these “emerging technology” settings.</t>
  </si>
  <si>
    <t>Nov. - Dec., 1999</t>
    <phoneticPr fontId="16" type="noConversion"/>
  </si>
  <si>
    <t>Outside-In Strategic Modeling</t>
  </si>
  <si>
    <t>29-41</t>
    <phoneticPr fontId="16" type="noConversion"/>
  </si>
  <si>
    <t>Investment strategies, Consumer spending, Market share,Wholesale trade, Consumer goods industries, Entertainment,Customer bases, Oil prices, Oil companies</t>
  </si>
  <si>
    <t>The roots of good strategic decision making are in cultural and organizational norms and patterns. One principle, which we call the outside-in strategic perspective, is essential for excellent strategy. This perspective led a company to recognize that its current strategy was counterproductive and that it must make almost a 180-degree turn. While many companies start with themselves and project market shares, earnings, and so forth out into the environment, the outside-in strategic perspective reverses this to start with the environment and work inwards to the company. In this case, we used a framework that starts with consumer spending in various entertainment areas and divided revenues along a simple value chain of retailers, wholesalers, and producers. An influence-diagram-based model led to counter-intuitive insights about the most valuable segments.</t>
    <phoneticPr fontId="16" type="noConversion"/>
  </si>
  <si>
    <t>Video Games for the;Next Billion: The Launch of the Zeebo Console</t>
    <phoneticPr fontId="13" type="noConversion"/>
  </si>
  <si>
    <t>This article seeks to explore the relationships among video games, fans, and public relations from a theoretical perspective. Using Tilson and Chao's (2002) devotionalâ€“promotional model of communication and the concept of civil religion to examine this relationship, this article continues to build on the idea the public relations practices of religious communication has many practical implications in the secular world. By examining video game fans through the lens of the civil religion and the devotionalâ€“promotional model, this paper explores the implications of commodification of civil religion and builds on an earlier exploration by Xifra (2008) and the idea that â€œfaithful supportersâ€ can be the most valuable audience and that they can be cultivated by public relations.</t>
    <phoneticPr fontId="13" type="noConversion"/>
  </si>
  <si>
    <t>The deregulation of casino gaming has becomea new trend across the US since the beginning of this decade; but from the mid 1990s on, the voice of tightened regulation is lifted up by the public, while the â€œcyber-casinoâ€ (online gambling) business is also developing its own customer base. This study examines various federal and state legislation events regarding casino gaming regulation and deregulation, and finds that the announcement effects on stock portfolio returns vary across different types of gaming companies. On average, gaming equipment suppliers and small casino operators are found to react to legislation events more significantly, compared with those large casino firms. Furthermore, since the casino gaming business is believed to be highly sensitive to the economic upturns and downturns, this paper also investigates the impacts on the risk-adjusted return (alpha) and the systematic risk (beta) of gaming stocks across â€bullâ€ (up) and â€œbearâ€(down) market situations. The results indicate that between July 1993 and December 1997, gaming stocks on average yield a significantly lower return and a significantly greater systematic risk against the US stock market. After changes in stock market conditions are controlled, the systematic risk is still considerably above the market average, but the excess return turns out insignificant.</t>
    <phoneticPr fontId="13" type="noConversion"/>
  </si>
  <si>
    <t>This study examines the relationship between the number of Internet users and the amount of online game revenues in Taiwan. We collected the number of Internet users, online game players, and revenues of Taiwan's online game industry during the period of 2003â€“2010 for analysis. The grey forecasting GM(1,1) model, a simple analysis method, was used to predict the growth trend of these three values, and to examine the relationships among them. The results indicate that there is still room for Taiwan's online game industry to expand its customer base and thus increase future revenues. The findings can help to understand supply and demand in Taiwan's online games market, and provide a reference for both academics and practitioners. Since the Greater China area, including Taiwan, Hong Kong, Macau and Mainland China, has a similar culture and also a huge potential market, the research results in this paper may be helpful for international game companies interested in entering or expanding in this market.</t>
    <phoneticPr fontId="13" type="noConversion"/>
  </si>
  <si>
    <t>A particularly interesting phenomenon that has arisen through Internet community is the virtual world style of online game. This paper presents a research framework for identifying the influential factors of player's loyalty toward online games, with emphasis on player's loyalty for achieving commercial success. The main methodologies are canonical correlation analysis and stepwise regression analysis employing 245 questionnaires collected. As an important insight, this research reveals that motives of player's participation are significantly related to business operation and game design, and further have a positive effect upon player's loyalty â€“ addictive behavior and flow experience. Under close observation of the sub-criteria factors, role-playing and achievement play crucial roles in the influencing player's engagement process. Contrarily, storyline and public phrase are less relevant to player's loyalty. Finally, this study discusses the managerial implications regarding these findings and future research avenues.</t>
    <phoneticPr fontId="13" type="noConversion"/>
  </si>
  <si>
    <t>We analyze the innovative business model of free online games in which game players do not pay subscription fees and the firms generate their revenue by selling accessoriesâ€”namely, virtual items within the games. The online game market is modeled as a nested network, with the segment of accessorized buyers embedded within that of game players. Both segments exhibit local network effects within the segments, and they impose crossed network effects on each other. We demonstrate that offering free games emerges as the revenue-maximizing strategy when the positive network effect of the game is high and the negative network effect of the accessory is low. We distinguish between two major types of accessoriesâ€”namely, weaponries and decorativesâ€”via their network effects. The weaponries impose a threat on the game players and subsequently confine the growth of the game; this negative effect is absent for the decoratives, which can thus be priced higher. We also generalize our findings related to online games to cope with other types of network-based free services, ranging from social networks to various kinds of information intermediaries.</t>
    <phoneticPr fontId="13" type="noConversion"/>
  </si>
  <si>
    <t>The platform ecosystem could generate unlimited innovation with outside complementors and various consumers. Some researchers focused on the competition between two platform ecosystems in the same market and constructed theoretical models of indirect network effects between complementors and consumers. However, the implications from these researches might not adapt the platform ecosystem, which aims to explore new markets. This study focuses on a platform ecosystemâ€”the Nintendo Wiiâ€”that explores a new market in the Japanese video game industry. We analyze why Wii rapidly declined in spite of its significant initial installed base. Our results show that the strength of indirect network effects for complementors' software provision became relatively small in the case of competition between new and existing markets. Software provision of complementors and software selection of consumers led to the concentration of consumer segments in the new market. Software purchases of consumers in the new markets were dependent on the provider's name and on seasonality and increased the risk for complementors. Consequently, complementors exited from the platform ecosystem of the Wii new market; as a result, more consumers could not participate in the platform ecosystem. Based on the findings, this study makes suggestions for platform ecosystem success.</t>
    <phoneticPr fontId="13" type="noConversion"/>
  </si>
  <si>
    <t>This paper addresses the problem of a video game producer who starts out with a subscription-based business model but considers when, if ever, to switch to a free-to-play model, which price discriminates between typical users, who play for free, and heavy users who pay for acquiring extra features. The videogame producer has the possibility to advertise the game, where advertising costs are quadratic. Furthermore, he can influence the outflow of players by pricing. We find that over time, the qualitative behavior of prices and associated number of users is the same, while advertising behaves in the opposite manner. If the costs of switching business models are considerable and/or the â€œaddictivenessâ€ of the game is low, history-dependent solutions emerge, where different initial situations result in different long-run business strategies. An intermediate level of game addictiveness can lead to thresholds in which the firm is indifferent between two distinct initial business strategies, even though both converge to the same strategy in the long run.</t>
    <phoneticPr fontId="13" type="noConversion"/>
  </si>
  <si>
    <t>During the last decade, the â€œfreemiumâ€ business model has spread into a variety of services especially online. However, service developers have faced a dilemma of balancing between making the service as high quality as possible but at the same time creating demand for the premium products that augment the core free service. If the service is of enough high quality, augmenting premium products might not offer significant added value over the otherwise free service. In this study we investigate how perceived service quality predicts customers' willingness to continue using the freemium services and to purchase premium content. User responses were gathered from freemium services (free-to-play games) (N=869). The results indicate that while expectedly the different dimensions of service quality (assurance, empathy, reliability and responsiveness) positively predict the intentions to continue using the freemium service, they do directly predict why people would be willing to spend more money on premium, i.e. the effect of perceived quality of a freemium service on premium purchases is mediated by use of freemium. These findings indicate that increasing the quality of a freemium service has surprisingly little effect on the demand for additional premium services directly.</t>
    <phoneticPr fontId="13" type="noConversion"/>
  </si>
  <si>
    <t>This paper draws upon the strategy literature to provide a number of insights into what constitute the critical external drivers influencing strategy and the nature of the internal resources firms require to sustain their competitive advantage. The paper reviews the market- and resource-based views of the firm and argues that the activities of buyers directly and indirectly contribute to the innovation process of a firm as â€˜signallers', â€˜revealers' and â€˜collaborators'. Examples are drawn from the video games industry which has particular constraints coupled with buyer and innovation demands arising out of fast-changing technologies, markets and resources that have ever-shortening shelf lives; namely, characters, title franchises and gaming/technology platforms. We suggest that, for the video game industry, buyers particularly value firms' dynamic capabilities, specifically those capabilities that contribute to product creation and product development capabilities of â€˜super developers' over other considerations.</t>
    <phoneticPr fontId="13" type="noConversion"/>
  </si>
  <si>
    <t>Researchers have systematically investigated the influence of online reviews on consumer perceptions and decisions to purchase products, but hitherto have not attended to the presentation format. Increasingly, video reviews are making their way into various websites, and their impact on consumer perceptions is not yet known. While prior research has investigated the impact of video presentation of vendor supplied product information, the effects of video presentation formats of online reviews posted by consumers, in relation to other commonly used formats such as text, are not known. The conditions of effectiveness of these presentation formats should also to be investigated so that guidelines for appropriate use can be developed. Hence, in this study, using theoretical foundations anchored on elaboration likelihood model and cognitive fit theory, we conducted a laboratory experiment comparing the impact of online reviews displayed in three presentation formatsâ€”text, image, and videoâ€”on three productsâ€”a digital camera, backpack, and videogame. We find that the presentation format of online reviews has a substantive and nuanced impact on consumer perceptions. Product type significantly moderates the effect of presentation format on consumer perceptions. Highlighting the role of presentation format and product type, our findings indicate that more research on presentation format is warranted, and vendors should make efforts to manage the presentation of online reviews. We discuss these findings, and theoretical and practical implications of the study.</t>
    <phoneticPr fontId="13" type="noConversion"/>
  </si>
  <si>
    <t>Waldner F, Zsifkovits M, Heidenberger K.</t>
    <phoneticPr fontId="13" type="noConversion"/>
  </si>
  <si>
    <t>2013</t>
    <rPh sb="0" eb="1">
      <t>o</t>
    </rPh>
    <phoneticPr fontId="13" type="noConversion"/>
  </si>
  <si>
    <t>Applying the devotional promotional model to the video game</t>
    <phoneticPr fontId="13" type="noConversion"/>
  </si>
  <si>
    <t>Video game, Public relations, Fan, Devotional promotional model, Civil religion</t>
    <phoneticPr fontId="13" type="noConversion"/>
  </si>
  <si>
    <t>Brand resonance; behavioural loyalty; attitudinal attachment; brand community; engagement; video games</t>
  </si>
  <si>
    <t>Vashisht, D., &amp; Pillai, S. S.</t>
    <phoneticPr fontId="13" type="noConversion"/>
  </si>
  <si>
    <t>2016</t>
    <phoneticPr fontId="13" type="noConversion"/>
  </si>
  <si>
    <t>ANALYSIS OF TIE-IN IN GAMES</t>
    <phoneticPr fontId="13" type="noConversion"/>
  </si>
  <si>
    <t>Xudong, L , Meijiao, G; Kangqing, L , Zhiwei, Q</t>
    <phoneticPr fontId="13" type="noConversion"/>
  </si>
  <si>
    <t>Kang, S. J., &amp; Kim, S. K.</t>
  </si>
  <si>
    <t xml:space="preserve">Walsh, P., Clavio, G., Mullane, S., &amp; Whisenant, W. </t>
    <phoneticPr fontId="13" type="noConversion"/>
  </si>
  <si>
    <t xml:space="preserve">Subramanian, A. M., Chai, K. H., &amp; Mu, S. </t>
    <phoneticPr fontId="13" type="noConversion"/>
  </si>
  <si>
    <t>Subramanian, A. M., Chai, K. H., &amp; Mu, S.</t>
  </si>
  <si>
    <t>Daniel Ewing, R</t>
    <phoneticPr fontId="13" type="noConversion"/>
  </si>
  <si>
    <t xml:space="preserve">Kim, S. K. </t>
    <phoneticPr fontId="13" type="noConversion"/>
  </si>
  <si>
    <t>2014</t>
    <phoneticPr fontId="13" type="noConversion"/>
  </si>
  <si>
    <t>Liou, F. M., &amp; Gao, Y. C.</t>
  </si>
  <si>
    <t>2011</t>
    <phoneticPr fontId="13" type="noConversion"/>
  </si>
  <si>
    <t>1982</t>
    <phoneticPr fontId="13" type="noConversion"/>
  </si>
  <si>
    <t xml:space="preserve"> Bartimo, J</t>
    <phoneticPr fontId="13" type="noConversion"/>
  </si>
  <si>
    <t xml:space="preserve"> Kim, S.K.</t>
    <phoneticPr fontId="13" type="noConversion"/>
  </si>
  <si>
    <t>Yi, J., Lee, Y., &amp; Kim, S. H. </t>
  </si>
  <si>
    <t xml:space="preserve">Wyld, D. C. </t>
    <phoneticPr fontId="13" type="noConversion"/>
  </si>
  <si>
    <t>2009</t>
    <phoneticPr fontId="13" type="noConversion"/>
  </si>
  <si>
    <t>Developing the" Gamer Disposition": The Key to Training and Learning with the Digital Native Generation May be" Serious Games".... Seriously.</t>
    <phoneticPr fontId="13" type="noConversion"/>
  </si>
  <si>
    <t xml:space="preserve"> Davis, R; Lang, B</t>
    <phoneticPr fontId="13" type="noConversion"/>
  </si>
  <si>
    <t>2013</t>
    <phoneticPr fontId="13" type="noConversion"/>
  </si>
  <si>
    <t xml:space="preserve">Vashisht, D., &amp; Chauhan, A. </t>
    <phoneticPr fontId="13" type="noConversion"/>
  </si>
  <si>
    <t>2017</t>
    <phoneticPr fontId="13" type="noConversion"/>
  </si>
  <si>
    <t>Vashisht, D. </t>
  </si>
  <si>
    <t>Vashisht, D.</t>
  </si>
  <si>
    <t>2015</t>
    <phoneticPr fontId="13" type="noConversion"/>
  </si>
  <si>
    <t>Alpert, F. </t>
  </si>
  <si>
    <t>2007</t>
    <phoneticPr fontId="13" type="noConversion"/>
  </si>
  <si>
    <t>Takeaki, W. </t>
  </si>
  <si>
    <t>Roy, C., &amp; Frandy, T. </t>
  </si>
  <si>
    <t>Hudson, K. E. </t>
  </si>
  <si>
    <t>Huang, H. C. </t>
  </si>
  <si>
    <t>Kuo, A., Hiler, J. L., &amp; Lutz, R. J. </t>
  </si>
  <si>
    <t>Nucciarelli, A., Li, F., Fernandes, K. J., Goumagias, N., Cabras, I., Devlin, S., ... &amp; Cowling, P. </t>
  </si>
  <si>
    <t>Carpenter, M., &amp; Daidj, N. </t>
  </si>
  <si>
    <t>Zackariasson, P., &amp; Wilson, T. L. </t>
  </si>
  <si>
    <t>2008</t>
    <phoneticPr fontId="13" type="noConversion"/>
  </si>
  <si>
    <t>Hofacker, C. F., De Ruyter, K., Lurie, N. H., Manchanda, P., &amp; Donaldson, J. </t>
  </si>
  <si>
    <t xml:space="preserve">Branch, J. W., LaBarre, J., &amp; Szabo, N. </t>
    <phoneticPr fontId="13" type="noConversion"/>
  </si>
  <si>
    <t>INOUE, Y., &amp; TSUJIMOTO, M. </t>
  </si>
  <si>
    <t>Bulut, E.</t>
  </si>
  <si>
    <t>Chang, T. S., Ku, C. Y., &amp; Fu, H. P. </t>
  </si>
  <si>
    <t>Aoyama, Y., &amp; Izushi, H.</t>
  </si>
  <si>
    <t>Situmeang, F. B., Leenders, M. A., &amp; Wijnberg, N. M.</t>
  </si>
  <si>
    <t>Cadin, L., Guérin, F., &amp; DeFillippi, R. </t>
  </si>
  <si>
    <t>Daim, T., Justice, J., Hogaboam, L., Mäkinen, S. J., &amp; Dedehayir, O.</t>
  </si>
  <si>
    <t>Lee, C. K., Kim, J. S., &amp; Kim, J. S. </t>
  </si>
  <si>
    <t>Yoo, G., Jung, J., Ryu, J., Kim, J., &amp; Nam, K. </t>
  </si>
  <si>
    <t>Lee, C. W. </t>
  </si>
  <si>
    <t xml:space="preserve">Gallagher, S., &amp; Park, S. H. </t>
    <phoneticPr fontId="13" type="noConversion"/>
  </si>
  <si>
    <t>Comerford, S</t>
    <phoneticPr fontId="13" type="noConversion"/>
  </si>
  <si>
    <t>Nair, H. </t>
  </si>
  <si>
    <t xml:space="preserve">Autier, F., &amp; Picq, T. </t>
    <phoneticPr fontId="13" type="noConversion"/>
  </si>
  <si>
    <t>Is the resource-based; a useful perspective for SHRM research? The case of the video game industry</t>
    <phoneticPr fontId="13" type="noConversion"/>
  </si>
  <si>
    <t>Cox, J.</t>
  </si>
  <si>
    <t>Wright, A. </t>
  </si>
  <si>
    <t>Chen, L. S., &amp; Lin, M. R. </t>
  </si>
  <si>
    <t>Waller, T. C. </t>
  </si>
  <si>
    <t>Wang, T., Wu, D., Zhang, J., Chen, M., &amp; Zhou, Y. </t>
  </si>
  <si>
    <t>Chintagunta, P. K., Nair, H. S., &amp; Sukumar, R.</t>
  </si>
  <si>
    <t>Penttinen, E., Rossi, M., &amp; Tuunainen, V. K. </t>
  </si>
  <si>
    <t>Feijoo, C., Gómez-Barroso, J. L., Aguado, J. M., &amp; Ramos, S. </t>
  </si>
  <si>
    <t>Davis, R., &amp; Lang, B. </t>
  </si>
  <si>
    <t>Hernandez, M. D., &amp; Handan, V. </t>
  </si>
  <si>
    <t>Wu, C. C., Chen, Y. J., &amp; Cho, Y. J. </t>
  </si>
  <si>
    <t>Network effects; Two-sided market; Virtual item selling; Service pricing; Online game; Game theory</t>
    <rPh sb="0" eb="1">
      <t>o</t>
    </rPh>
    <phoneticPr fontId="13" type="noConversion"/>
  </si>
  <si>
    <t>Inoue, Y., &amp; Tsujimoto, M. </t>
  </si>
  <si>
    <t>Platform ecosystem; Platform-based market; Two-sided market; Indirect network effect; Video game industry</t>
    <phoneticPr fontId="13" type="noConversion"/>
  </si>
  <si>
    <t>Online gaming a gold mine for design ideas</t>
    <phoneticPr fontId="13" type="noConversion"/>
  </si>
  <si>
    <t>Matheson, D., &amp; Matheson, J. E. </t>
  </si>
  <si>
    <t>Marchand, A., Hennig-Thurau, T., &amp; Wiertz, C. (</t>
  </si>
  <si>
    <t>Laurent, M</t>
    <phoneticPr fontId="13" type="noConversion"/>
  </si>
  <si>
    <t>Colin,B</t>
    <phoneticPr fontId="13" type="noConversion"/>
  </si>
  <si>
    <t>Cennamo, C., &amp; Santalo, J. </t>
  </si>
  <si>
    <t>2010</t>
    <phoneticPr fontId="13" type="noConversion"/>
  </si>
  <si>
    <t>Maruyama, M., &amp; Ohkita, K.</t>
  </si>
  <si>
    <t>Ergin, B</t>
    <phoneticPr fontId="13" type="noConversion"/>
  </si>
  <si>
    <t>Abbasi, A. Z., &amp; Jamak, A. B. S. A.</t>
  </si>
  <si>
    <t>Cohendet, P., &amp; Simon, L.</t>
  </si>
  <si>
    <t>Jones, P., Comfort, D., &amp; Hillier, D. </t>
  </si>
  <si>
    <t>Lee, J., &amp; Shin, D. H. </t>
  </si>
  <si>
    <t>Moore, J., Baggili, I., Marrington, A., &amp; Rodrigues, A.</t>
  </si>
  <si>
    <t>Xbox oneVideo game console forensicsNetwork forensicsGamesDigital forensicsNTFSHard drive</t>
    <phoneticPr fontId="13" type="noConversion"/>
  </si>
  <si>
    <t>Mai, E., Yang, J., &amp; Chen, H. </t>
  </si>
  <si>
    <t>Martí-Parreño, J., Bermejo-Berros, J., &amp; Aldás-Manzano, J. </t>
  </si>
  <si>
    <t>Sun, B., Xie, J., &amp; Cao, H. H. </t>
  </si>
  <si>
    <t>Cheung, C. M., Shen, X. L., Lee, Z. W., &amp; Chan, T. K.</t>
  </si>
  <si>
    <t>Lichtman, D. </t>
  </si>
  <si>
    <t>2000</t>
    <phoneticPr fontId="13" type="noConversion"/>
  </si>
  <si>
    <t>Walfisz, M., Zackariasson, P., &amp; Wilson, T. L. </t>
  </si>
  <si>
    <t>Project management; Group creativity; Video games; Technology</t>
    <phoneticPr fontId="13" type="noConversion"/>
  </si>
  <si>
    <t>Hervas-Drane, A. </t>
  </si>
  <si>
    <t>SearchProduct discoveryProduct recommendationsRecommender systemsLong tail</t>
    <phoneticPr fontId="13" type="noConversion"/>
  </si>
  <si>
    <t>Turner, J., Scheller-Wolf, A., &amp; Tayur, S. </t>
  </si>
  <si>
    <t>OR PRACTICE—Scheduling of Dynamic In-Game Advertising</t>
    <phoneticPr fontId="13" type="noConversion"/>
  </si>
  <si>
    <t>Ebina, T., &amp; Shimizu, D. </t>
  </si>
  <si>
    <t>Seidl, A., Caulkins, J. P., Hartl, R. F., &amp; Kort, P. M. </t>
  </si>
  <si>
    <t>Hamari, J., Hanner, N., &amp; Koivisto, J.</t>
  </si>
  <si>
    <t>Readman, J., &amp; Grantham, A. </t>
  </si>
  <si>
    <t>Hotho, S., &amp; Champion, K. </t>
  </si>
  <si>
    <t>de Kervenoael, R., Schwob, A., Palmer, M., &amp; Simmons, G. </t>
  </si>
  <si>
    <t xml:space="preserve"> Gordon, D;  Peter, K</t>
    <phoneticPr fontId="13" type="noConversion"/>
  </si>
  <si>
    <t>Gandia, R; Gardet,E</t>
    <phoneticPr fontId="16" type="noConversion"/>
  </si>
  <si>
    <t>Sarah,P</t>
    <phoneticPr fontId="13" type="noConversion"/>
  </si>
  <si>
    <t>Brink, M., Cameron, M., Coetzee, K., Currie, B., Fabricius, C., Hattingh, S., ... &amp; Watson, L.</t>
  </si>
  <si>
    <t>Hanif, H;  Richards, C</t>
    <phoneticPr fontId="13" type="noConversion"/>
  </si>
  <si>
    <t>Romain,G</t>
    <phoneticPr fontId="13" type="noConversion"/>
  </si>
  <si>
    <t>Wang, Q. H., Mayer-Schönberger, V., &amp; Yang, X. </t>
  </si>
  <si>
    <t xml:space="preserve">Massively multiplayer online role playing game (MMORPG) Virtual world Real-money trading </t>
    <phoneticPr fontId="13" type="noConversion"/>
  </si>
  <si>
    <t>Choi, H. S., Ko, M. S., Medlin, D., &amp; Chen, C. </t>
  </si>
  <si>
    <t>Intrinsic cue; Extrinsic cue; Signaling theory; Digital video games; User engagement; Retro games</t>
    <phoneticPr fontId="13" type="noConversion"/>
  </si>
  <si>
    <t>Wolfe,J</t>
    <phoneticPr fontId="13" type="noConversion"/>
  </si>
  <si>
    <t xml:space="preserve">Yang, M., Roskos-Ewoldsen, D. R., Dinu, L., &amp; Arpan, L. M. </t>
    <phoneticPr fontId="13" type="noConversion"/>
  </si>
  <si>
    <t>THE EFFECTIVENESS OF IN-GAME ADVERTISING:Comparing college students' explicit and implicit memory for brand names.</t>
    <phoneticPr fontId="13" type="noConversion"/>
  </si>
  <si>
    <t>Sherrick, B., &amp; Schmierbach, M. </t>
  </si>
  <si>
    <t xml:space="preserve"> Li, J; Ed White</t>
    <phoneticPr fontId="13" type="noConversion"/>
  </si>
  <si>
    <t>Terlutter, R., &amp; Capella, M. L. </t>
  </si>
  <si>
    <t>Velasquez, N. F., Newman, H., &amp; Miller, S. </t>
  </si>
  <si>
    <t>2012</t>
    <phoneticPr fontId="13" type="noConversion"/>
  </si>
  <si>
    <t xml:space="preserve">Babb, J., Terry, N., &amp; Dana, K. </t>
    <phoneticPr fontId="13" type="noConversion"/>
  </si>
  <si>
    <t>Burmester, A. B., Becker, J. U., van Heerde, H. J., &amp; Clement, M. </t>
  </si>
  <si>
    <t>Christina, T</t>
    <phoneticPr fontId="13" type="noConversion"/>
  </si>
  <si>
    <t>Chakravarti, A., &amp; Janiszewski, C. </t>
  </si>
  <si>
    <t>2003</t>
    <phoneticPr fontId="13" type="noConversion"/>
  </si>
  <si>
    <t>Cunningham, I., Loane, S., &amp; Ibbotson, P.</t>
  </si>
  <si>
    <t>Kyung, Y; Min, J</t>
    <phoneticPr fontId="13" type="noConversion"/>
  </si>
  <si>
    <t>Zackariasson, P., &amp; Wilson, T. L.</t>
  </si>
  <si>
    <t>Demil, B., &amp; Lecocq, X.</t>
  </si>
  <si>
    <t>Sony';PlayStation2; Product development</t>
    <phoneticPr fontId="13" type="noConversion"/>
  </si>
  <si>
    <t>Cohen-Vernik, D. A., &amp; Purohit, D. </t>
  </si>
  <si>
    <t>Haefliger, S ; Peter, J;Georg von Krogh</t>
    <phoneticPr fontId="13" type="noConversion"/>
  </si>
  <si>
    <t>Sepehr, S., &amp; Head, M. </t>
  </si>
  <si>
    <t>Self-determination theory; Theory of flow; Educational video games; Competition; Satisfaction; Game-based learning</t>
    <phoneticPr fontId="13" type="noConversion"/>
  </si>
  <si>
    <t>Chen, C. M. </t>
  </si>
  <si>
    <t>José Planells, A. </t>
  </si>
  <si>
    <t>Hsiao, K. L., &amp; Chen, C. C. </t>
  </si>
  <si>
    <t>Joe, C</t>
    <phoneticPr fontId="13" type="noConversion"/>
  </si>
  <si>
    <t>Juho H</t>
    <phoneticPr fontId="13" type="noConversion"/>
  </si>
  <si>
    <t>FreemiumBusiness modelVirtual goodsFree-to-playOnline game</t>
    <phoneticPr fontId="13" type="noConversion"/>
  </si>
  <si>
    <t>Xu, P., Chen, L., &amp; Santhanam, R. </t>
  </si>
  <si>
    <t>Online reviews; Presentation format; Product type; Cognitive fit; Elaboration likelihood model; Laboratory experiments</t>
    <phoneticPr fontId="13" type="noConversion"/>
  </si>
  <si>
    <t>Huotari, P., Järvi, K., Kortelainen, S., &amp; Huhtamäki, J. </t>
  </si>
  <si>
    <t>Adoption behavior; Agent-based modeling; Complementarities; Network effects; Platform competition; Simulation</t>
    <phoneticPr fontId="13" type="noConversion"/>
  </si>
  <si>
    <t>Dynamic capability; Game console; Competence; Resource-based view of the firm</t>
    <phoneticPr fontId="13" type="noConversion"/>
  </si>
  <si>
    <t>China, video games, online games, mobile games, internet, barriers of entry</t>
  </si>
  <si>
    <t>Mobile game diffusion; App life cycle; Hazard model; Attracting power; Holding power; Entertainment good</t>
    <phoneticPr fontId="13" type="noConversion"/>
  </si>
  <si>
    <t>Gaming industry; Abnormal returns;Legislation even ; tEvent studies</t>
    <phoneticPr fontId="13" type="noConversion"/>
  </si>
  <si>
    <t>China market, emerging market, globalization, international expansion, IT industry, Indian software firm,
mobile gaming software</t>
    <phoneticPr fontId="13" type="noConversion"/>
  </si>
  <si>
    <t>Reward-based crowdfunding; Digital game industry; Value chainUser communities; Technological platforms</t>
    <phoneticPr fontId="13" type="noConversion"/>
  </si>
  <si>
    <t>Online game; Grey forecastingGM(1,1) model;Market forecasting;Online population;Demographics</t>
    <phoneticPr fontId="13" type="noConversion"/>
  </si>
  <si>
    <t>Indirect network effects; Excess inertia; Video games; Quality vs. quantity</t>
    <phoneticPr fontId="13" type="noConversion"/>
  </si>
  <si>
    <t>Media; Multitasking; Brands; Nonconscious</t>
    <phoneticPr fontId="13" type="noConversion"/>
  </si>
  <si>
    <t>Corporate social responsibility (CSR); Casino development; Quality of life; Perceived benefits; Residents' support</t>
    <phoneticPr fontId="13" type="noConversion"/>
  </si>
  <si>
    <t>Online game; Player’s loyalty; Addictive behavior; Flow experience</t>
    <phoneticPr fontId="13" type="noConversion"/>
  </si>
  <si>
    <t>Self-efficacy; UsagePurchase; Computer games; Confirmatory factors analysis; Structural equation modeling</t>
    <phoneticPr fontId="13" type="noConversion"/>
  </si>
  <si>
    <t>Preorder; Innovation type; Netnography; Explorative research</t>
    <phoneticPr fontId="13" type="noConversion"/>
  </si>
  <si>
    <r>
      <t>certification</t>
    </r>
    <r>
      <rPr>
        <sz val="13"/>
        <color rgb="FF5D5D5D"/>
        <rFont val="Calibri Light"/>
        <family val="2"/>
      </rPr>
      <t>, </t>
    </r>
    <r>
      <rPr>
        <sz val="13"/>
        <color rgb="FF4353A4"/>
        <rFont val="Calibri Light"/>
        <family val="2"/>
      </rPr>
      <t>economic development</t>
    </r>
    <r>
      <rPr>
        <sz val="13"/>
        <color rgb="FF5D5D5D"/>
        <rFont val="Calibri Light"/>
        <family val="2"/>
      </rPr>
      <t>, </t>
    </r>
    <r>
      <rPr>
        <sz val="13"/>
        <color rgb="FF4353A4"/>
        <rFont val="Calibri Light"/>
        <family val="2"/>
      </rPr>
      <t>game farming</t>
    </r>
    <r>
      <rPr>
        <sz val="13"/>
        <color rgb="FF5D5D5D"/>
        <rFont val="Calibri Light"/>
        <family val="2"/>
      </rPr>
      <t>, </t>
    </r>
    <r>
      <rPr>
        <sz val="13"/>
        <color rgb="FF4353A4"/>
        <rFont val="Calibri Light"/>
        <family val="2"/>
      </rPr>
      <t>sustainability</t>
    </r>
    <r>
      <rPr>
        <sz val="13"/>
        <color rgb="FF5D5D5D"/>
        <rFont val="Calibri Light"/>
        <family val="2"/>
      </rPr>
      <t>, </t>
    </r>
    <r>
      <rPr>
        <sz val="13"/>
        <color rgb="FF4353A4"/>
        <rFont val="Calibri Light"/>
        <family val="2"/>
      </rPr>
      <t>wildlife ranching</t>
    </r>
  </si>
  <si>
    <r>
      <t>Allal</t>
    </r>
    <r>
      <rPr>
        <sz val="13"/>
        <color rgb="FF222222"/>
        <rFont val="Arial"/>
        <family val="2"/>
      </rPr>
      <t>‐</t>
    </r>
    <r>
      <rPr>
        <sz val="13"/>
        <color rgb="FF222222"/>
        <rFont val="Calibri Light"/>
        <family val="2"/>
      </rPr>
      <t>Chérif, O., &amp; Makhlouf, M. </t>
    </r>
  </si>
  <si>
    <r>
      <t>Cost benefit analysis</t>
    </r>
    <r>
      <rPr>
        <sz val="13"/>
        <color rgb="FF515151"/>
        <rFont val="Calibri Light"/>
        <family val="2"/>
      </rPr>
      <t>, </t>
    </r>
    <r>
      <rPr>
        <sz val="13"/>
        <color rgb="FF00545B"/>
        <rFont val="Calibri Light"/>
        <family val="2"/>
      </rPr>
      <t>Game theory</t>
    </r>
  </si>
  <si>
    <r>
      <t xml:space="preserve">Macro goals: To alert the telecommunications policy community to the emergence of persistent online worlds as a communications and policy issue. Also to provide game industry decisionmakers with solid economic research on which to base policy decisions. Third, to connect these two communities to each other, for mutual benefit. Micro goals: to conduct a solid cost-benefit analysis of a knotty problem in game economics: what to do about people who break the rules and use real money to buy game items (swords, wands, gold pieces, etc.) Design/methodology/approach </t>
    </r>
    <r>
      <rPr>
        <sz val="13"/>
        <color theme="1"/>
        <rFont val="等线"/>
        <family val="2"/>
      </rPr>
      <t>鈥</t>
    </r>
    <r>
      <rPr>
        <sz val="13"/>
        <color theme="1"/>
        <rFont val="Calibri Light"/>
        <family val="2"/>
      </rPr>
      <t xml:space="preserve"> Traditional cost-benefit analysis. Consumer surplus analysis of externality effects, with a parameterized estimate of effects sizes. Findings </t>
    </r>
    <r>
      <rPr>
        <sz val="13"/>
        <color theme="1"/>
        <rFont val="等线"/>
        <family val="2"/>
      </rPr>
      <t>鈥</t>
    </r>
    <r>
      <rPr>
        <sz val="13"/>
        <color theme="1"/>
        <rFont val="Calibri Light"/>
        <family val="2"/>
      </rPr>
      <t xml:space="preserve"> Real-money trading acts as a negative externality on the game subscription market. Seems likely to amount to several million dollars per 100,000 users per year. Research limitations/implications </t>
    </r>
    <r>
      <rPr>
        <sz val="13"/>
        <color theme="1"/>
        <rFont val="等线"/>
        <family val="2"/>
      </rPr>
      <t>鈥</t>
    </r>
    <r>
      <rPr>
        <sz val="13"/>
        <color theme="1"/>
        <rFont val="Calibri Light"/>
        <family val="2"/>
      </rPr>
      <t xml:space="preserve"> The effects sizes are simulated only. More data from the game industry are needed before one can put a solid dollar estimate on them. Also, much of the material in the paper had to be really elementary in order for the results to make sense for both policy economists and game industry analysts. Practical implications </t>
    </r>
    <r>
      <rPr>
        <sz val="13"/>
        <color theme="1"/>
        <rFont val="等线"/>
        <family val="2"/>
      </rPr>
      <t>鈥</t>
    </r>
    <r>
      <rPr>
        <sz val="13"/>
        <color theme="1"/>
        <rFont val="Calibri Light"/>
        <family val="2"/>
      </rPr>
      <t xml:space="preserve"> The analysis indicates a prima facie case for public policy intervention to help shield synthetic worlds from the deleterious effects of the global gold farming industry. Originality/value </t>
    </r>
    <r>
      <rPr>
        <sz val="13"/>
        <color theme="1"/>
        <rFont val="等线"/>
        <family val="2"/>
      </rPr>
      <t>鈥</t>
    </r>
    <r>
      <rPr>
        <sz val="13"/>
        <color theme="1"/>
        <rFont val="Calibri Light"/>
        <family val="2"/>
      </rPr>
      <t xml:space="preserve"> Interest in real-money trade in gaming is growing, as indicated by the extent of online discussion by gaming scholars. Despite this, the literature on the economic and policy issues raised by the topic is limited. The article is an original piece of work that takes understanding forward. </t>
    </r>
    <phoneticPr fontId="13" type="noConversion"/>
  </si>
  <si>
    <r>
      <t>Cabras, I</t>
    </r>
    <r>
      <rPr>
        <vertAlign val="superscript"/>
        <sz val="13"/>
        <rFont val="Calibri Light"/>
        <family val="2"/>
      </rPr>
      <t xml:space="preserve"> </t>
    </r>
    <r>
      <rPr>
        <sz val="13"/>
        <rFont val="Calibri Light"/>
        <family val="2"/>
      </rPr>
      <t>; Goumagias, ND</t>
    </r>
    <r>
      <rPr>
        <vertAlign val="superscript"/>
        <sz val="13"/>
        <rFont val="Calibri Light"/>
        <family val="2"/>
      </rPr>
      <t xml:space="preserve"> </t>
    </r>
    <r>
      <rPr>
        <sz val="13"/>
        <rFont val="Calibri Light"/>
        <family val="2"/>
      </rPr>
      <t>; Fernandes, K</t>
    </r>
    <r>
      <rPr>
        <vertAlign val="superscript"/>
        <sz val="13"/>
        <rFont val="Calibri Light"/>
        <family val="2"/>
      </rPr>
      <t xml:space="preserve"> </t>
    </r>
    <r>
      <rPr>
        <sz val="13"/>
        <rFont val="Calibri Light"/>
        <family val="2"/>
      </rPr>
      <t xml:space="preserve">; Cowling, P </t>
    </r>
    <r>
      <rPr>
        <vertAlign val="superscript"/>
        <sz val="13"/>
        <rFont val="Calibri Light"/>
        <family val="2"/>
      </rPr>
      <t xml:space="preserve"> </t>
    </r>
    <r>
      <rPr>
        <sz val="13"/>
        <rFont val="Calibri Light"/>
        <family val="2"/>
      </rPr>
      <t xml:space="preserve">; Li, F </t>
    </r>
    <r>
      <rPr>
        <vertAlign val="superscript"/>
        <sz val="13"/>
        <rFont val="Calibri Light"/>
        <family val="2"/>
      </rPr>
      <t xml:space="preserve"> </t>
    </r>
    <r>
      <rPr>
        <sz val="13"/>
        <rFont val="Calibri Light"/>
        <family val="2"/>
      </rPr>
      <t>; Kudenko, D; Devlin, S</t>
    </r>
    <r>
      <rPr>
        <vertAlign val="superscript"/>
        <sz val="13"/>
        <rFont val="Calibri Light"/>
        <family val="2"/>
      </rPr>
      <t xml:space="preserve"> </t>
    </r>
    <r>
      <rPr>
        <sz val="13"/>
        <rFont val="Calibri Light"/>
        <family val="2"/>
      </rPr>
      <t xml:space="preserve">; Nucciarelli, A </t>
    </r>
    <phoneticPr fontId="13" type="noConversion"/>
  </si>
  <si>
    <r>
      <t> </t>
    </r>
    <r>
      <rPr>
        <sz val="13"/>
        <color rgb="FF58595B"/>
        <rFont val="Calibri Light"/>
        <family val="2"/>
      </rPr>
      <t>flow</t>
    </r>
    <r>
      <rPr>
        <sz val="13"/>
        <color theme="1"/>
        <rFont val="Calibri Light"/>
        <family val="2"/>
      </rPr>
      <t>, </t>
    </r>
    <r>
      <rPr>
        <sz val="13"/>
        <color rgb="FF58595B"/>
        <rFont val="Calibri Light"/>
        <family val="2"/>
      </rPr>
      <t>game immersive</t>
    </r>
    <r>
      <rPr>
        <sz val="13"/>
        <color theme="1"/>
        <rFont val="Calibri Light"/>
        <family val="2"/>
      </rPr>
      <t>, </t>
    </r>
    <r>
      <rPr>
        <sz val="13"/>
        <color rgb="FF58595B"/>
        <rFont val="Calibri Light"/>
        <family val="2"/>
      </rPr>
      <t>game design</t>
    </r>
    <r>
      <rPr>
        <sz val="13"/>
        <color theme="1"/>
        <rFont val="Calibri Light"/>
        <family val="2"/>
      </rPr>
      <t>, </t>
    </r>
    <r>
      <rPr>
        <sz val="13"/>
        <color rgb="FF58595B"/>
        <rFont val="Calibri Light"/>
        <family val="2"/>
      </rPr>
      <t>play theory</t>
    </r>
    <r>
      <rPr>
        <sz val="13"/>
        <color theme="1"/>
        <rFont val="Calibri Light"/>
        <family val="2"/>
      </rPr>
      <t>, </t>
    </r>
    <r>
      <rPr>
        <sz val="13"/>
        <color rgb="FF58595B"/>
        <rFont val="Calibri Light"/>
        <family val="2"/>
      </rPr>
      <t>multiplayer online battle arena</t>
    </r>
    <r>
      <rPr>
        <sz val="13"/>
        <color theme="1"/>
        <rFont val="Calibri Light"/>
        <family val="2"/>
      </rPr>
      <t>, </t>
    </r>
    <r>
      <rPr>
        <sz val="13"/>
        <color rgb="FF58595B"/>
        <rFont val="Calibri Light"/>
        <family val="2"/>
      </rPr>
      <t>MOBA</t>
    </r>
  </si>
  <si>
    <r>
      <t>Innovation and Marketing in the Video Game Industry: Avoiding the Performance Trap by David Wesley and Gloria Barczak. Surrey, UK: Gower, 2010. 266</t>
    </r>
    <r>
      <rPr>
        <sz val="13"/>
        <color theme="1"/>
        <rFont val="等线"/>
        <family val="2"/>
      </rPr>
      <t> </t>
    </r>
    <r>
      <rPr>
        <sz val="13"/>
        <color theme="1"/>
        <rFont val="Calibri Light"/>
        <family val="2"/>
      </rPr>
      <t>+</t>
    </r>
    <r>
      <rPr>
        <sz val="13"/>
        <color theme="1"/>
        <rFont val="等线"/>
        <family val="2"/>
      </rPr>
      <t> </t>
    </r>
    <r>
      <rPr>
        <sz val="13"/>
        <color theme="1"/>
        <rFont val="Calibri Light"/>
        <family val="2"/>
      </rPr>
      <t xml:space="preserve">xiv pages. </t>
    </r>
    <phoneticPr fontId="16" type="noConversion"/>
  </si>
  <si>
    <r>
      <t xml:space="preserve">Steiner, M </t>
    </r>
    <r>
      <rPr>
        <vertAlign val="superscript"/>
        <sz val="13"/>
        <rFont val="Calibri Light"/>
        <family val="2"/>
      </rPr>
      <t xml:space="preserve"> </t>
    </r>
    <r>
      <rPr>
        <sz val="13"/>
        <rFont val="Calibri Light"/>
        <family val="2"/>
      </rPr>
      <t>; Wiegand, N</t>
    </r>
    <r>
      <rPr>
        <vertAlign val="superscript"/>
        <sz val="13"/>
        <rFont val="Calibri Light"/>
        <family val="2"/>
      </rPr>
      <t xml:space="preserve"> </t>
    </r>
    <r>
      <rPr>
        <sz val="13"/>
        <rFont val="Calibri Light"/>
        <family val="2"/>
      </rPr>
      <t>; Eggert, A</t>
    </r>
    <r>
      <rPr>
        <vertAlign val="superscript"/>
        <sz val="13"/>
        <rFont val="Calibri Light"/>
        <family val="2"/>
      </rPr>
      <t xml:space="preserve"> </t>
    </r>
    <r>
      <rPr>
        <sz val="13"/>
        <rFont val="Calibri Light"/>
        <family val="2"/>
      </rPr>
      <t>; Backhaus, K</t>
    </r>
    <phoneticPr fontId="13" type="noConversion"/>
  </si>
  <si>
    <r>
      <t>Sparks, JV</t>
    </r>
    <r>
      <rPr>
        <vertAlign val="superscript"/>
        <sz val="13"/>
        <rFont val="Calibri Light"/>
        <family val="2"/>
      </rPr>
      <t xml:space="preserve"> </t>
    </r>
    <r>
      <rPr>
        <sz val="13"/>
        <rFont val="Calibri Light"/>
        <family val="2"/>
      </rPr>
      <t>; Chung, S</t>
    </r>
    <phoneticPr fontId="13" type="noConversion"/>
  </si>
  <si>
    <r>
      <t>The Influence of Macro</t>
    </r>
    <r>
      <rPr>
        <sz val="13"/>
        <color theme="1"/>
        <rFont val="Arial"/>
        <family val="2"/>
      </rPr>
      <t>‐</t>
    </r>
    <r>
      <rPr>
        <sz val="13"/>
        <color theme="1"/>
        <rFont val="Calibri Light"/>
        <family val="2"/>
      </rPr>
      <t>Level Motives on Consideration Set Composition in Novel Purchase Situations</t>
    </r>
  </si>
  <si>
    <r>
      <t>Consumers often have to create consideration sets when purchasing goals are not well defined. In these situations, the contents of a consideration set depend on a combination of two motives. First, consumers prefer to create a consideration set of easy</t>
    </r>
    <r>
      <rPr>
        <sz val="13"/>
        <color theme="1"/>
        <rFont val="Arial"/>
        <family val="2"/>
      </rPr>
      <t>‐</t>
    </r>
    <r>
      <rPr>
        <sz val="13"/>
        <color theme="1"/>
        <rFont val="Calibri Light"/>
        <family val="2"/>
      </rPr>
      <t>to</t>
    </r>
    <r>
      <rPr>
        <sz val="13"/>
        <color theme="1"/>
        <rFont val="Arial"/>
        <family val="2"/>
      </rPr>
      <t>‐</t>
    </r>
    <r>
      <rPr>
        <sz val="13"/>
        <color theme="1"/>
        <rFont val="Calibri Light"/>
        <family val="2"/>
      </rPr>
      <t>compare alternatives. It is easier to compare alternatives that have alignable attributes or alternatives that have overlapping features. Second, consumers prefer to create consideration sets that have a high likelihood of containing their optimal alternative. For example, when the set of available alternatives requires the consumer to make trade</t>
    </r>
    <r>
      <rPr>
        <sz val="13"/>
        <color theme="1"/>
        <rFont val="Arial"/>
        <family val="2"/>
      </rPr>
      <t>‐</t>
    </r>
    <r>
      <rPr>
        <sz val="13"/>
        <color theme="1"/>
        <rFont val="Calibri Light"/>
        <family val="2"/>
      </rPr>
      <t>offs between benefits (i.e., to be compensatory), the consumer often delays making a decision about which benefits are preferable, and the consideration set tends to contain a more diverse set of alternatives. We document several factors that influence the relative importance of one or the other motive in consideration set formation and discuss implications for brand managers.</t>
    </r>
  </si>
  <si>
    <r>
      <t xml:space="preserve">Tan, SZ </t>
    </r>
    <r>
      <rPr>
        <vertAlign val="superscript"/>
        <sz val="13"/>
        <rFont val="Calibri Light"/>
        <family val="2"/>
      </rPr>
      <t xml:space="preserve"> </t>
    </r>
    <r>
      <rPr>
        <sz val="13"/>
        <rFont val="Calibri Light"/>
        <family val="2"/>
      </rPr>
      <t xml:space="preserve">; Li, MZ </t>
    </r>
    <phoneticPr fontId="13" type="noConversion"/>
  </si>
  <si>
    <r>
      <t>Roettl, J</t>
    </r>
    <r>
      <rPr>
        <vertAlign val="superscript"/>
        <sz val="13"/>
        <rFont val="Calibri Light"/>
        <family val="2"/>
      </rPr>
      <t xml:space="preserve"> </t>
    </r>
    <r>
      <rPr>
        <sz val="13"/>
        <rFont val="Calibri Light"/>
        <family val="2"/>
      </rPr>
      <t>; Waiguny, M</t>
    </r>
    <r>
      <rPr>
        <vertAlign val="superscript"/>
        <sz val="13"/>
        <rFont val="Calibri Light"/>
        <family val="2"/>
      </rPr>
      <t xml:space="preserve"> </t>
    </r>
    <r>
      <rPr>
        <sz val="13"/>
        <rFont val="Calibri Light"/>
        <family val="2"/>
      </rPr>
      <t>; Terlutter, R</t>
    </r>
    <phoneticPr fontId="13" type="noConversion"/>
  </si>
  <si>
    <r>
      <t>Cenamor, J</t>
    </r>
    <r>
      <rPr>
        <vertAlign val="superscript"/>
        <sz val="13"/>
        <rFont val="Calibri Light"/>
        <family val="2"/>
      </rPr>
      <t xml:space="preserve"> </t>
    </r>
    <r>
      <rPr>
        <sz val="13"/>
        <rFont val="Calibri Light"/>
        <family val="2"/>
      </rPr>
      <t xml:space="preserve">; Usero, B </t>
    </r>
    <r>
      <rPr>
        <vertAlign val="superscript"/>
        <sz val="13"/>
        <rFont val="Calibri Light"/>
        <family val="2"/>
      </rPr>
      <t xml:space="preserve"> </t>
    </r>
    <r>
      <rPr>
        <sz val="13"/>
        <rFont val="Calibri Light"/>
        <family val="2"/>
      </rPr>
      <t>; Fernandez, Z</t>
    </r>
    <phoneticPr fontId="13" type="noConversion"/>
  </si>
  <si>
    <r>
      <t>Video games</t>
    </r>
    <r>
      <rPr>
        <sz val="13"/>
        <color rgb="FF555555"/>
        <rFont val="Calibri Light"/>
        <family val="2"/>
      </rPr>
      <t>, </t>
    </r>
    <r>
      <rPr>
        <sz val="13"/>
        <color rgb="FF006ACC"/>
        <rFont val="Calibri Light"/>
        <family val="2"/>
      </rPr>
      <t>crowdfunding</t>
    </r>
    <r>
      <rPr>
        <sz val="13"/>
        <color rgb="FF555555"/>
        <rFont val="Calibri Light"/>
        <family val="2"/>
      </rPr>
      <t>, </t>
    </r>
    <r>
      <rPr>
        <sz val="13"/>
        <color rgb="FF006ACC"/>
        <rFont val="Calibri Light"/>
        <family val="2"/>
      </rPr>
      <t>gamer</t>
    </r>
    <r>
      <rPr>
        <sz val="13"/>
        <color rgb="FF555555"/>
        <rFont val="Calibri Light"/>
        <family val="2"/>
      </rPr>
      <t>, </t>
    </r>
    <r>
      <rPr>
        <sz val="13"/>
        <color rgb="FF006ACC"/>
        <rFont val="Calibri Light"/>
        <family val="2"/>
      </rPr>
      <t>prosumer</t>
    </r>
    <r>
      <rPr>
        <sz val="13"/>
        <color rgb="FF555555"/>
        <rFont val="Calibri Light"/>
        <family val="2"/>
      </rPr>
      <t>, </t>
    </r>
    <r>
      <rPr>
        <sz val="13"/>
        <color rgb="FF006ACC"/>
        <rFont val="Calibri Light"/>
        <family val="2"/>
      </rPr>
      <t>Kickstarter</t>
    </r>
  </si>
  <si>
    <r>
      <t xml:space="preserve">This study uses a unique data set of individual video game titles to estimate the effect of an exhaustive set of observable characteristics on the likelihood of a video game becoming a blockbuster title. Due to the long-tailed distribution of the sales data, both ordinary least squares and logistic regression models are estimated. The results consistently show that blockbuster video games are more likely to be released by one of the major publishers for popular hardware platforms. Results also show that games of higher quality are significantly more likely to sell a greater number of units than those of a lower quality. Copyright </t>
    </r>
    <r>
      <rPr>
        <sz val="13"/>
        <color theme="1"/>
        <rFont val="等线"/>
        <family val="2"/>
      </rPr>
      <t>漏</t>
    </r>
    <r>
      <rPr>
        <sz val="13"/>
        <color theme="1"/>
        <rFont val="Calibri Light"/>
        <family val="2"/>
      </rPr>
      <t xml:space="preserve"> 2013 John Wiley &amp; Sons, Ltd. [ABSTRACT FROM AUTHOR]</t>
    </r>
    <phoneticPr fontId="13" type="noConversion"/>
  </si>
  <si>
    <r>
      <t>Gretz, RT</t>
    </r>
    <r>
      <rPr>
        <vertAlign val="superscript"/>
        <sz val="13"/>
        <rFont val="Calibri Light"/>
        <family val="2"/>
      </rPr>
      <t xml:space="preserve"> </t>
    </r>
    <r>
      <rPr>
        <sz val="13"/>
        <rFont val="Calibri Light"/>
        <family val="2"/>
      </rPr>
      <t>; Basuroy, S</t>
    </r>
    <phoneticPr fontId="13" type="noConversion"/>
  </si>
  <si>
    <t>2001</t>
    <phoneticPr fontId="13" type="noConversion"/>
  </si>
  <si>
    <t>Second Quarter 2014</t>
    <phoneticPr fontId="13" type="noConversion"/>
  </si>
  <si>
    <t xml:space="preserve">WIN 2006  </t>
    <phoneticPr fontId="13" type="noConversion"/>
  </si>
  <si>
    <t xml:space="preserve"> International Business</t>
    <phoneticPr fontId="13" type="noConversion"/>
  </si>
  <si>
    <t>INFORMS</t>
  </si>
  <si>
    <t>PROCEEDINGS OF THE 5TH EUROPEAN CONFERENCE ON INNOVATION AND ENTREPRENEURSHIP </t>
    <phoneticPr fontId="13" type="noConversion"/>
  </si>
  <si>
    <t>Topic</t>
  </si>
  <si>
    <t>Finance</t>
  </si>
  <si>
    <t>Innovation</t>
  </si>
  <si>
    <t>Industry</t>
  </si>
  <si>
    <t>Marketing</t>
  </si>
  <si>
    <t>Strategy</t>
  </si>
  <si>
    <t>Product development</t>
  </si>
  <si>
    <t>The article focuses on China's video games sector. In 2006, Chinese video gaming industry garnered about $1 billion in revenue and various estimates project that it could reach $2 billion by 2010. It is poised to surpass South Korea as the leading online video games market in Asia in 2007. This is due to China's almost 140 million Internet users, which is the second highest in the world next to the U.S. and the expansion of home broadband access by 45.3%. INSETS: Video Games Industry Overview;The Players.</t>
  </si>
  <si>
    <t>Economics</t>
  </si>
  <si>
    <t>Consumers</t>
  </si>
  <si>
    <t>Law</t>
  </si>
  <si>
    <t>Accounting</t>
  </si>
  <si>
    <t>This study uses the reverse salient methodology to contrast subsystems in video game consoles in order to discover, characterize, and forecast the most significant technology gap. We build on the current methodologies (Performance Gap and Time Gap) for measuring the magnitude of Reverse Salience, by showing the effectiveness of Performance Gap Ratio (PGR). The three subject subsystems in this analysis are the CPU Score, GPU core frequency, and video memory bandwidth. CPU Score is a metric developed for this project, which is the product of the core frequency, number of parallel cores, and instruction size. We measure the Performance Gap of each subsystem against concurrently available PC hardware on the market. Using PGR, we normalize the evolution of these technologies for comparative analysis. The results indicate that while CPU performance has historically been the Reverse Salient, video memory bandwidth has taken over as the quickest growing technology gap in the current generation. Finally, we create a technology forecasting model that shows how much the video RAM bandwidth gap will grow through 2019 should the current trend continue. This analysis can assist console developers in assigning resources to the next generation of platforms, which will ultimately result in longer hardware life cycles.</t>
  </si>
  <si>
    <t>Entrepreneurship</t>
  </si>
  <si>
    <t>HRM</t>
  </si>
  <si>
    <t>Management</t>
  </si>
  <si>
    <t>They mention game industry as an understudied field!</t>
  </si>
  <si>
    <t>Row Labels</t>
  </si>
  <si>
    <t>2011</t>
  </si>
  <si>
    <t>2012</t>
  </si>
  <si>
    <t>2013</t>
  </si>
  <si>
    <t>2014</t>
  </si>
  <si>
    <t>2015</t>
  </si>
  <si>
    <t>2016</t>
  </si>
  <si>
    <t>(blank)</t>
  </si>
  <si>
    <t>Grand Total</t>
  </si>
  <si>
    <t>Count of Domain</t>
  </si>
  <si>
    <t>Baba &amp; Tschang</t>
  </si>
  <si>
    <t>PRODUCT DEVELOPMENT IN JAPANESE TV GAME SOFTWARE: THE CASE OF AN INNOVATIVE GAME</t>
  </si>
  <si>
    <t>Kerr</t>
  </si>
  <si>
    <t>Hart</t>
  </si>
  <si>
    <t>Zackariasson and Wilson</t>
  </si>
  <si>
    <t>O'Donnell</t>
  </si>
  <si>
    <t xml:space="preserve">Marketing </t>
  </si>
  <si>
    <t>Count</t>
  </si>
  <si>
    <t>Lehtonen &amp; Harviainen 2016</t>
  </si>
  <si>
    <t xml:space="preserve">Heimo et al. </t>
  </si>
  <si>
    <t>Virtual to Virtuous Money: A Virtue Ethics Perspective on Video Game Business Logic</t>
  </si>
  <si>
    <t>Innovation PD</t>
  </si>
  <si>
    <t>Innnovation PD</t>
  </si>
  <si>
    <t xml:space="preserve">Innovation </t>
  </si>
  <si>
    <t>This paper focuses on the evolution of mobile game application,s thus exploring how people who play or interact with mobile games represent social agency as well as behavioral change. It draws on Bandura's social cognitive theory to elaborate on the socio-cultural contexts of changing patterns of mobile game application usage. Conversely, it also uses Heideggers' phenomenological method to explore how digital technologies involve epistemic implications which go beyond the instrumental use of technology. The paper aims to provide effective recommendations of the future potential of mobile applications to effect as well as represent sustainable social and behavioral change in users.</t>
  </si>
  <si>
    <t xml:space="preserve">Peticca-Harris, A ; Weststar, J ; McKenna, S </t>
  </si>
  <si>
    <t>R. A. Santelices and M. Nussbaum</t>
  </si>
  <si>
    <t>A framework for the development of videogames</t>
  </si>
  <si>
    <t>Software-Practice &amp; Experience</t>
  </si>
  <si>
    <t>1091-1107</t>
  </si>
  <si>
    <r>
      <t>innovation,</t>
    </r>
    <r>
      <rPr>
        <sz val="12"/>
        <color theme="2" tint="-0.499984740745262"/>
        <rFont val="Calibri"/>
      </rPr>
      <t xml:space="preserve"> bridging</t>
    </r>
  </si>
  <si>
    <t>Firms</t>
  </si>
  <si>
    <t>Empirical, qualitative</t>
  </si>
  <si>
    <t>Interviews</t>
  </si>
  <si>
    <t>"It is suggested that in such a scenario the role of bridging organisations may be especially important in compen- sating for the weaknesses in identifying, evaluating and supporting these potentially ‘disruptive innovations’ of the future."</t>
  </si>
  <si>
    <t>"The paper argues that the continued focus on the high-end trajectory, the lack of domestic publishers, and the institutional immaturity of technologies and products emerging at the boundaries of SSI represent weaknesses and threaten the creativity and innovation that has been historically associated with the UK games SSI."</t>
  </si>
  <si>
    <t>New Media &amp; Society</t>
  </si>
  <si>
    <t>Conceptual</t>
  </si>
  <si>
    <t>Secondary data</t>
  </si>
  <si>
    <t>L. B. Jeppesen and M. J. Molin</t>
  </si>
  <si>
    <t>Consumers as co-developers: Learning and innovation outside the firm</t>
  </si>
  <si>
    <t>Technology Analysis &amp; Strategic Management</t>
  </si>
  <si>
    <t>363-383</t>
  </si>
  <si>
    <r>
      <t xml:space="preserve">innovation, </t>
    </r>
    <r>
      <rPr>
        <sz val="12"/>
        <color rgb="FFFF0000"/>
        <rFont val="Calibri"/>
      </rPr>
      <t>co-creation</t>
    </r>
  </si>
  <si>
    <t>Exploratory case study</t>
  </si>
  <si>
    <t>Presents three ways of consumer learning from the innovation process perspective</t>
  </si>
  <si>
    <t>Argues for the importance of consumer-firm interfaces in the VG industry</t>
  </si>
  <si>
    <t>Empirical, historical</t>
  </si>
  <si>
    <t>Empirical, quantitative</t>
  </si>
  <si>
    <t>N. Venkatraman and C. H. Lee</t>
  </si>
  <si>
    <t>Preferential linkage and network evolution: A conceptual model and empirical test in the US video game sector</t>
  </si>
  <si>
    <t>Academy of Management Journal</t>
  </si>
  <si>
    <t>876-892</t>
  </si>
  <si>
    <t>linkage, network evolution</t>
  </si>
  <si>
    <t>Firm</t>
  </si>
  <si>
    <t>Statistical analysis, primary data</t>
  </si>
  <si>
    <t>"We theorized four related explanations for game developers' preferential linkage to specific platforms and found strong empirical support."</t>
  </si>
  <si>
    <t>"We hope that this study will stimulate other researchers to better examine how networks of relationships confer competitive advantage over time."</t>
  </si>
  <si>
    <t>R. K. Kohashi, S.</t>
  </si>
  <si>
    <t>New product development and creativity management in Japanese video gaming software firms</t>
  </si>
  <si>
    <t>365-388</t>
  </si>
  <si>
    <r>
      <t xml:space="preserve">new product development, </t>
    </r>
    <r>
      <rPr>
        <sz val="12"/>
        <color theme="4"/>
        <rFont val="Calibri"/>
      </rPr>
      <t>creativity management</t>
    </r>
  </si>
  <si>
    <t>Empirical, mixed methods</t>
  </si>
  <si>
    <t>Interviews, survey</t>
  </si>
  <si>
    <t>Sheds light on the success factors behind the Japanese VG industry</t>
  </si>
  <si>
    <t>Provides a more granulated view on the Japanese VG industry</t>
  </si>
  <si>
    <t>Historical, secondary data</t>
  </si>
  <si>
    <t>J. Jansz and L. Martens</t>
  </si>
  <si>
    <t>Gaming at a LAN event: the social context of playing video games</t>
  </si>
  <si>
    <t>333-355</t>
  </si>
  <si>
    <t>LAN party, gamers</t>
  </si>
  <si>
    <t>Survey</t>
  </si>
  <si>
    <t>Increases our understanding on who joins LAN parties and what they do there</t>
  </si>
  <si>
    <t>Contributes to ongoing discussions on who are gamers</t>
  </si>
  <si>
    <t>C. Ruggles, G. Wadley and M. R. Gibbs</t>
  </si>
  <si>
    <t>Online community building techniques used by video game developers</t>
  </si>
  <si>
    <t>Entertainment Computing - Icec 2005</t>
  </si>
  <si>
    <t>114-125</t>
  </si>
  <si>
    <t>online communities, game developers</t>
  </si>
  <si>
    <t>Individuals</t>
  </si>
  <si>
    <t>"We have discussed these techniques and, in doing so, provided a snapshot of current thought and practice concerning online game communities. Following the participants, we differentiated between in-game and out-of-game techniques."</t>
  </si>
  <si>
    <t>"A fruitful avenue for future work would be to explore the connection between game genre and online community."</t>
  </si>
  <si>
    <t>Interviews, secondary data</t>
  </si>
  <si>
    <t>M. T. Clements and H. Ohashi</t>
  </si>
  <si>
    <t>Indirect network effects and the product cycle: Video games in the US, 1994-2002</t>
  </si>
  <si>
    <t>Journal of Industrial Economics</t>
  </si>
  <si>
    <t>515-542</t>
  </si>
  <si>
    <t>network effects</t>
  </si>
  <si>
    <t>Statistical methods</t>
  </si>
  <si>
    <t>Sheds light on how platforms function and expand</t>
  </si>
  <si>
    <t>Increases our understanding of how platforms expand</t>
  </si>
  <si>
    <t>H. Izushi and Y. Aoyama</t>
  </si>
  <si>
    <t>Industry evolution and cross-sectoral skill transfers: a comparative analysis of the video game industry in Japan, the United States, and the United Kingdom</t>
  </si>
  <si>
    <t>Environment and Planning A</t>
  </si>
  <si>
    <t>1843-1861</t>
  </si>
  <si>
    <t>industry evolution, skill transfers</t>
  </si>
  <si>
    <t>"What emerges from this research on the origins and the evolution of the video-game industry is a new hypothesis on the interplay of economic, social, and technological factors that influence the process of cross-sectoral skill transfer."</t>
  </si>
  <si>
    <t>Increases our understanding on how the VG industry evolves</t>
  </si>
  <si>
    <t>M. Consalvo</t>
  </si>
  <si>
    <t>Console video games and global corporations: Creating a hybrid culture</t>
  </si>
  <si>
    <t>117-137</t>
  </si>
  <si>
    <t>hybrid culture, Japan, USA</t>
  </si>
  <si>
    <t>Argues that the global game industry is a hybrid of Japan and US</t>
  </si>
  <si>
    <t>Granulates the picture of the global market as a unified market</t>
  </si>
  <si>
    <t>P. Cohendet and L. Simon</t>
  </si>
  <si>
    <t>Playing across the playground: paradoxes of knowledge creation in the videogame firm</t>
  </si>
  <si>
    <t>Journal of Organizational Behavior</t>
  </si>
  <si>
    <t>587-605</t>
  </si>
  <si>
    <t>knowledge creation</t>
  </si>
  <si>
    <t>Ethnography</t>
  </si>
  <si>
    <t>highlights the importance of communities</t>
  </si>
  <si>
    <t>Sheds light on the inner workings of game companies</t>
  </si>
  <si>
    <t>P. Moreno-Ger, J. L. Sierra, I. Martinez-Ortiz and B. Fernandez-Manjon</t>
  </si>
  <si>
    <t>A documental approach to adventure game development</t>
  </si>
  <si>
    <t>Science of Computer Programming</t>
  </si>
  <si>
    <r>
      <t xml:space="preserve">adventure </t>
    </r>
    <r>
      <rPr>
        <sz val="12"/>
        <color theme="9"/>
        <rFont val="Calibri"/>
      </rPr>
      <t>game development</t>
    </r>
  </si>
  <si>
    <t>Document-oriented approach</t>
  </si>
  <si>
    <t>"In this paper, we have presented a documental approach to the development of graphical adventure videogames that provides a rational collaboration framework between writers, artists and computer technicians."</t>
  </si>
  <si>
    <t>Increases our understanding of multidisciplinary teams in the VG industry</t>
  </si>
  <si>
    <t>Y. Cao and J. D. H. Downing</t>
  </si>
  <si>
    <t>The realities of virtual play: video games and their industry in China</t>
  </si>
  <si>
    <t>Media Culture &amp; Society</t>
  </si>
  <si>
    <t>515-+</t>
  </si>
  <si>
    <t>video games, industry</t>
  </si>
  <si>
    <t>Historical</t>
  </si>
  <si>
    <t>VG industry in China built jointly by the state and the market</t>
  </si>
  <si>
    <t>Increases our understanding of the VG industry in China, and state's role there</t>
  </si>
  <si>
    <t>P. Chazerand and C. Geeroms</t>
  </si>
  <si>
    <t>The business of playing games: players as developers and entrepreneurs</t>
  </si>
  <si>
    <t>Digital Creativity</t>
  </si>
  <si>
    <t>185-193</t>
  </si>
  <si>
    <t>players, developers, entrepreneurs</t>
  </si>
  <si>
    <t>Sheds light on the process that 'turns' players into developers</t>
  </si>
  <si>
    <t>Increases our understanding of industry dynamics</t>
  </si>
  <si>
    <t>C. Storz</t>
  </si>
  <si>
    <t>Dynamics in innovation systems: Evidence from Japan's game software industry</t>
  </si>
  <si>
    <t>1480-1491</t>
  </si>
  <si>
    <t>path plasticity, innovations</t>
  </si>
  <si>
    <t>Case study</t>
  </si>
  <si>
    <t>"As it relates to numerical plasticity, competences in the dominant system, especially in the electronic industry, were an important factor for the industry’s development since it was these specific core technical competences which enabled the conversion of attractive characters into digital entertainment."</t>
  </si>
  <si>
    <t>"questions related to strategic management are also unresolved, for example why Sony and Nintendo were flexible enough to tap into new fields, but other Japanese electronic firms were not."</t>
  </si>
  <si>
    <t>C. Teipen</t>
  </si>
  <si>
    <t>Work and employment in creative industries: The video games industry in Germany, Sweden and Poland</t>
  </si>
  <si>
    <t>Economic and Industrial Democracy</t>
  </si>
  <si>
    <t>309-335</t>
  </si>
  <si>
    <t>value chain, work</t>
  </si>
  <si>
    <t>"In this article, I have analysed the work and employment models developing in the video games industry, being a young industry of the ‘new economy’, and what the implications of these models are for the successful development of the industry."</t>
  </si>
  <si>
    <t>"The maturity of the industry and the financial obstacles to market entrance by newcomers seem to be of greater importance."</t>
  </si>
  <si>
    <t>Convergence and Globalization in the Japanese Videogame Industry</t>
  </si>
  <si>
    <t>Cinema Journal</t>
  </si>
  <si>
    <t>135-141</t>
  </si>
  <si>
    <t>convergence, globalization</t>
  </si>
  <si>
    <t>Elaborates on the media mix in Japanese game companies</t>
  </si>
  <si>
    <t>Increases our understanding of the game industry in Japan, and it's connections to other industries</t>
  </si>
  <si>
    <t>Games and Culture</t>
  </si>
  <si>
    <t>L. Fantone</t>
  </si>
  <si>
    <t>Female players from margin to centre: female sociality, digital consumer citizenship and reterritorialisations</t>
  </si>
  <si>
    <t>211-224</t>
  </si>
  <si>
    <t>gender, gendered play</t>
  </si>
  <si>
    <t>Theoretical</t>
  </si>
  <si>
    <t>Questions the extent of diversity in games</t>
  </si>
  <si>
    <t>Contributes to discussions on gender and diversity in videogames</t>
  </si>
  <si>
    <t>C. E. Heeter, R.;Mishra, P.;Winn, B.;Winn, J.</t>
  </si>
  <si>
    <t>Alien Games Do Girls Prefer Games Designed by Girls?</t>
  </si>
  <si>
    <t>74-100</t>
  </si>
  <si>
    <t>gender, game development</t>
  </si>
  <si>
    <t>Content analysis, survey</t>
  </si>
  <si>
    <t>Girls are more sensitive to gender issues, while boys only designed for other boys</t>
  </si>
  <si>
    <t>Contributes to gender studies in VGs</t>
  </si>
  <si>
    <t>C. B. Martin and M. Deuze</t>
  </si>
  <si>
    <t>The Independent Production of Culture: A Digital Games Case Study</t>
  </si>
  <si>
    <t>276-295</t>
  </si>
  <si>
    <t>indie developers</t>
  </si>
  <si>
    <t>"However, we can view the rise of indie development in part as the very prod- uct of an increasingly globally differentiated market, fueled by the rise and availability of cheap and easy-to-use development and distribution technologies."</t>
  </si>
  <si>
    <t>"Somewhere between ownership and self-funding, between individual development and leveraged teams powered by spe- cialization, and between the collaborative work with user communities and the vision of each individual as trying to tell their own unique stories lies a cultural production model for the future."</t>
  </si>
  <si>
    <t>J. Banks and J. Potts</t>
  </si>
  <si>
    <t>Co-creating games: a co-evolutionary analysis</t>
  </si>
  <si>
    <t>253-270</t>
  </si>
  <si>
    <r>
      <rPr>
        <sz val="12"/>
        <color rgb="FFFF0000"/>
        <rFont val="Calibri"/>
      </rPr>
      <t>co-creation,</t>
    </r>
    <r>
      <rPr>
        <sz val="12"/>
        <rFont val="Calibri"/>
      </rPr>
      <t xml:space="preserve"> consumers</t>
    </r>
  </si>
  <si>
    <t>"We have sought to introduce two new models of consumer co-creation that we suggest may be generalized from the Auran case study."</t>
  </si>
  <si>
    <t>"We propose this because the existing models – from both the economic side in terms of extrinsic motivations and market institutions, and the cultural/new media side in terms of intrinsic motivations and participatory culture – did not fit the facts we observed in the case study of Auran games."</t>
  </si>
  <si>
    <t>J. Denegri-Knott and M. Molesworth</t>
  </si>
  <si>
    <t>Concepts and practices of digital virtual consumption</t>
  </si>
  <si>
    <t>Consumption Markets &amp; Culture</t>
  </si>
  <si>
    <t>109-132</t>
  </si>
  <si>
    <t>digital consumption, taxonomy</t>
  </si>
  <si>
    <t>Provides insights on how digital and virtual consumption can be conceptualized</t>
  </si>
  <si>
    <t>Extends post-structuralist research to studying digital and virtual consumption</t>
  </si>
  <si>
    <t>S. Haefliger, P. Jager and G. von Krogh</t>
  </si>
  <si>
    <t>1198-1213</t>
  </si>
  <si>
    <t>innovation, entrepreneur, market entry</t>
  </si>
  <si>
    <t>A multiple, non-embedded case study</t>
  </si>
  <si>
    <t>Sheds light on user entrepreneurs, and how flying under the radar makes it easier to avoid entry barriers</t>
  </si>
  <si>
    <t>Contributes to entrepeneurship and strategy discussions by focusing on entry barriers</t>
  </si>
  <si>
    <t>User communities</t>
  </si>
  <si>
    <t>Case study approach</t>
  </si>
  <si>
    <t>Single case study</t>
  </si>
  <si>
    <t>M. Gidhagen, O. P. Ridell and D. Sorhammar</t>
  </si>
  <si>
    <t>The orchestrating firm: value creation in the video game industry</t>
  </si>
  <si>
    <t>Managing Service Quality</t>
  </si>
  <si>
    <t>value creation, orchestration</t>
  </si>
  <si>
    <t>Firms, consumers</t>
  </si>
  <si>
    <t xml:space="preserve">Firm influences value creation by taking on various roles </t>
  </si>
  <si>
    <t>Sheds light on the consumer-developer relationship from the innovation perspective</t>
  </si>
  <si>
    <t>D. C. Grandadam, P.;Simon, L.</t>
  </si>
  <si>
    <t>Places, Spaces and the Dynamics of Creativity: The Video Game Industry in Montreal</t>
  </si>
  <si>
    <t>Regional Studies</t>
  </si>
  <si>
    <t>1701-1714</t>
  </si>
  <si>
    <t>city, space, place</t>
  </si>
  <si>
    <t>A creative city consists of underground, middleground, and upperground</t>
  </si>
  <si>
    <t>Contributes to discussions on the importance of space in creative industries</t>
  </si>
  <si>
    <t>D. Hodgson and L. Briand</t>
  </si>
  <si>
    <t>Controlling the uncontrollable: 'Agile' teams and illusions of autonomy in creative work</t>
  </si>
  <si>
    <t>Work Employment and Society</t>
  </si>
  <si>
    <t>308-325</t>
  </si>
  <si>
    <t>autonomy, project management</t>
  </si>
  <si>
    <t xml:space="preserve">Illustrates how control is exerted in novel ways </t>
  </si>
  <si>
    <t>Contributes to literature on work in VG industry</t>
  </si>
  <si>
    <t>R. S. Johnson</t>
  </si>
  <si>
    <t>Toward Greater Production Diversity: Examining Social Boundaries at a Video Game Studio</t>
  </si>
  <si>
    <t>136-160</t>
  </si>
  <si>
    <t>boundaries, gender</t>
  </si>
  <si>
    <t>Communities create feelings of inclusion and exclusion in and near VG companies</t>
  </si>
  <si>
    <t>Sheds light on the game production process from the inclusion and boundary perspective</t>
  </si>
  <si>
    <t>P. L. Le, D. Masse and T. Paris</t>
  </si>
  <si>
    <t>Technological Change at the Heart of the Creative Process: Insights From the Videogame Industry</t>
  </si>
  <si>
    <t>45-59</t>
  </si>
  <si>
    <r>
      <t>change,</t>
    </r>
    <r>
      <rPr>
        <sz val="12"/>
        <color theme="4"/>
        <rFont val="Calibri"/>
      </rPr>
      <t xml:space="preserve"> creative process,</t>
    </r>
    <r>
      <rPr>
        <sz val="12"/>
        <rFont val="Calibri"/>
      </rPr>
      <t xml:space="preserve"> materiality</t>
    </r>
  </si>
  <si>
    <t>"The incorporation of technological change into the creative process resulted in constant inquiry into and accumulation of artifacts."</t>
  </si>
  <si>
    <t>Contributes to studies looking at creative processes in the VG industry</t>
  </si>
  <si>
    <t>G. Parmentier and R. Gandia</t>
  </si>
  <si>
    <t>Managing Sustainable Innovation with a User Community Toolkit: The Case of the Video Game Trackmania</t>
  </si>
  <si>
    <t>Creativity and Innovation Management</t>
  </si>
  <si>
    <t>195-208</t>
  </si>
  <si>
    <r>
      <t xml:space="preserve">sustainable innovation, </t>
    </r>
    <r>
      <rPr>
        <sz val="12"/>
        <color rgb="FF008000"/>
        <rFont val="Calibri"/>
      </rPr>
      <t>user communities</t>
    </r>
  </si>
  <si>
    <t>Longitudinal case study</t>
  </si>
  <si>
    <t>"The results of our research show that the toolkit is not a simple lever for innovation; it is an intermediary object that dynamically manages the boundaries between the firm and the user community."</t>
  </si>
  <si>
    <t>"The Trackmania case study contributes to a theoretical understanding of how a user community toolkit for innovation can facilitate the sustainable development both of innovations and of user communities."</t>
  </si>
  <si>
    <t>P. A. D. V. Balland, M.;Boschma, R.</t>
  </si>
  <si>
    <t>The dynamics of interfirm networks along the industry life cycle: The case of the global video game industry, 1987-2007</t>
  </si>
  <si>
    <t>741-765</t>
  </si>
  <si>
    <t>networks, industry life cycle</t>
  </si>
  <si>
    <t>Empirical,quantitative</t>
  </si>
  <si>
    <t>Statistical model, SAOM</t>
  </si>
  <si>
    <t>Geographical proximity became more important over time</t>
  </si>
  <si>
    <t>Dynamics of network formation in creative industries</t>
  </si>
  <si>
    <t>A. Marchand and T. Hennig-Thurau</t>
  </si>
  <si>
    <t>141-157</t>
  </si>
  <si>
    <t>consumers, industry, value creation</t>
  </si>
  <si>
    <t>Theory-building</t>
  </si>
  <si>
    <t>"We argue that the high level of creativity and innovativeness that is inherent to this field will continue to breed an ever-expanding range of game types, formats, and business models—and thus topics for further research."</t>
  </si>
  <si>
    <t>"In this paper, we offer a conceptual framework that enabled us to review the state of the art in games-related research, covering work from multiple disci- plines, and to identify challenges and research opportunities in this industry."</t>
  </si>
  <si>
    <t>Technological Forecasting and Social Change</t>
  </si>
  <si>
    <t>P. Cohendet, P. Llerena and L. Simon</t>
  </si>
  <si>
    <t>The Routinization of Creativity Lessons from the Case of a Video-game Creative Powerhouse</t>
  </si>
  <si>
    <t>Jahrbucher Fur Nationalokonomie Und Statistik</t>
  </si>
  <si>
    <t>120-141</t>
  </si>
  <si>
    <t>creativity</t>
  </si>
  <si>
    <t>creativity stems from organizational routines</t>
  </si>
  <si>
    <t>G. Parmentier and V. Mangematin</t>
  </si>
  <si>
    <t>Orchestrating innovation with user communities in the creative industries</t>
  </si>
  <si>
    <t>40-53</t>
  </si>
  <si>
    <r>
      <t xml:space="preserve">innovation, </t>
    </r>
    <r>
      <rPr>
        <sz val="12"/>
        <color rgb="FF008000"/>
        <rFont val="Calibri"/>
      </rPr>
      <t>user communities</t>
    </r>
  </si>
  <si>
    <t>Multiple case study</t>
  </si>
  <si>
    <t>"We have argued that online communities of users are the new locus of innovation in digital creative industries, and that firms involved in this style of co-innovation must develop specific and strong ties with user communities to capture their innovative contributions."</t>
  </si>
  <si>
    <t>"Involving whole user communities in the innovation process also renews and complements the ‘lead user’ concept, as defined by von Hippel."</t>
  </si>
  <si>
    <t>J. Sapsed and F. T. Tschang</t>
  </si>
  <si>
    <t>Art is long, innovation is short: Lessons from the Renaissance and the digital age</t>
  </si>
  <si>
    <t>127-141</t>
  </si>
  <si>
    <t>creative process, artistic innovation</t>
  </si>
  <si>
    <t>Interviews, historical data</t>
  </si>
  <si>
    <t>"This paper has argued that two very different epochs, each a crucible for creativity, were in many ways only separated by the types of technologies, and to some extent, by the manner of technological mediation, but not by the types and needs of human creativity."</t>
  </si>
  <si>
    <t>"We argue that Technology and Innovation Studies has much to gain from understanding the creative arts."</t>
  </si>
  <si>
    <t>P. Vallance</t>
  </si>
  <si>
    <t>Creative knowing, organisational learning, and socio-spatial expansion in UK videogame development studios</t>
  </si>
  <si>
    <t>Geoforum</t>
  </si>
  <si>
    <t>15-26</t>
  </si>
  <si>
    <t>creative knowing, learning</t>
  </si>
  <si>
    <t>Interviews, ethnography</t>
  </si>
  <si>
    <t>"The research has also, however, highlighted the continuing importance of iterative approaches to the creative aspects of games development activity."</t>
  </si>
  <si>
    <t>"This study has also highlighted the size of creative producers as a key contextual factor that is likely to generate significant variations in work practices within a single industry."</t>
  </si>
  <si>
    <t>D. Roberts, M. Hughes and K. Kertbo</t>
  </si>
  <si>
    <t>Exploring consumers' motivations to engage in innovation through co-creation activities</t>
  </si>
  <si>
    <t>European Journal of Marketing</t>
  </si>
  <si>
    <t>147-169</t>
  </si>
  <si>
    <t>co-creation, motivation theory</t>
  </si>
  <si>
    <t>Semi-structured interviews</t>
  </si>
  <si>
    <t>"Our results indicate that motivations differ across various forms of consumer value-co-creation so it is inadequate to forge a general study of consumers’ motivation to engage in co-creation activities."</t>
  </si>
  <si>
    <t>"The three theories coalesce to explain how “dissatisfaction” with a product, coupled with the individual’s self-belief that he can initiate change, develop into self-reinforcement as the individual generates new personal skills and competencies that over time improve the product."</t>
  </si>
  <si>
    <t>E. Bulut</t>
  </si>
  <si>
    <t>240-258</t>
  </si>
  <si>
    <t>game testing, labor, political economy</t>
  </si>
  <si>
    <t>Sheds light on the temporary nature of play testing as a profession</t>
  </si>
  <si>
    <t>Adopts a somewhat critical approach to study the VG industry, questions the notion of fun and play in the industry</t>
  </si>
  <si>
    <t>S. T. Darchen, D. G.</t>
  </si>
  <si>
    <t>Policies for Creative Clusters: A Comparison between the Video Game Industries in Melbourne and Montreal</t>
  </si>
  <si>
    <t>European Planning Studies</t>
  </si>
  <si>
    <t>311-331</t>
  </si>
  <si>
    <t>creative industry, clustering, public policy</t>
  </si>
  <si>
    <t>Semi-directed interviews</t>
  </si>
  <si>
    <t>Sheds light on the nature of creative clusters from a geographic point of view</t>
  </si>
  <si>
    <t>Increases our understanding of spatial clustering</t>
  </si>
  <si>
    <t>J. F. Harvey, P. Cohendet, L. Simon and S. Borzillo</t>
  </si>
  <si>
    <t>Knowing Communities in the Front End of Innovation</t>
  </si>
  <si>
    <t>Research-Technology Management</t>
  </si>
  <si>
    <t>48-56</t>
  </si>
  <si>
    <t>idea generation, knowing community</t>
  </si>
  <si>
    <t>Shows the importance and fragility of knowing communities within firms</t>
  </si>
  <si>
    <t>Sheds light on the creative processes in the VG industry</t>
  </si>
  <si>
    <t>A. N. Smith</t>
  </si>
  <si>
    <t>The backer-developer connection: Exploring crowdfunding's influence on video game production</t>
  </si>
  <si>
    <t>198-214</t>
  </si>
  <si>
    <t>crowdfunding, production</t>
  </si>
  <si>
    <t>Firm, user community</t>
  </si>
  <si>
    <t>"This article reveals how co-creativity within video game development plays out within the crowdfunding space. It highlights ways in which these processes depart from conventional practices carried out in publisher-funded production."</t>
  </si>
  <si>
    <t>"This article shows how communications between studios and prospective players during crowdfunding campaigns can instigate significant shifts concerning proposed project details, as was the case with the République and Shadowrun Online campaigns."</t>
  </si>
  <si>
    <t>F. Comunello and S. Mulargia</t>
  </si>
  <si>
    <t>User-Generated Video Gaming: Little Big Planet and Participatory Cultures in Italy</t>
  </si>
  <si>
    <t>57-80</t>
  </si>
  <si>
    <t>user engagement, content creation</t>
  </si>
  <si>
    <t>Users, consumers</t>
  </si>
  <si>
    <t>Survey, focus groups</t>
  </si>
  <si>
    <t>covers participatory cultures and content creation in games</t>
  </si>
  <si>
    <t>Illustrates the relationship between gamers and games</t>
  </si>
  <si>
    <r>
      <t xml:space="preserve">Tan, SZ </t>
    </r>
    <r>
      <rPr>
        <vertAlign val="superscript"/>
        <sz val="13"/>
        <rFont val="Calibri Light"/>
        <family val="2"/>
      </rPr>
      <t xml:space="preserve"> </t>
    </r>
    <r>
      <rPr>
        <sz val="13"/>
        <rFont val="Calibri Light"/>
        <family val="2"/>
      </rPr>
      <t xml:space="preserve">; Li, MZ </t>
    </r>
  </si>
  <si>
    <r>
      <t>Gretz, RT</t>
    </r>
    <r>
      <rPr>
        <vertAlign val="superscript"/>
        <sz val="13"/>
        <rFont val="Calibri Light"/>
        <family val="2"/>
      </rPr>
      <t xml:space="preserve"> </t>
    </r>
    <r>
      <rPr>
        <sz val="13"/>
        <rFont val="Calibri Light"/>
        <family val="2"/>
      </rPr>
      <t>; Basuroy, S</t>
    </r>
  </si>
  <si>
    <r>
      <t>Cenamor, J</t>
    </r>
    <r>
      <rPr>
        <vertAlign val="superscript"/>
        <sz val="13"/>
        <rFont val="Calibri Light"/>
        <family val="2"/>
      </rPr>
      <t xml:space="preserve"> </t>
    </r>
    <r>
      <rPr>
        <sz val="13"/>
        <rFont val="Calibri Light"/>
        <family val="2"/>
      </rPr>
      <t xml:space="preserve">; Usero, B </t>
    </r>
    <r>
      <rPr>
        <vertAlign val="superscript"/>
        <sz val="13"/>
        <rFont val="Calibri Light"/>
        <family val="2"/>
      </rPr>
      <t xml:space="preserve"> </t>
    </r>
    <r>
      <rPr>
        <sz val="13"/>
        <rFont val="Calibri Light"/>
        <family val="2"/>
      </rPr>
      <t>; Fernandez, Z</t>
    </r>
  </si>
  <si>
    <r>
      <t>Sparks, JV</t>
    </r>
    <r>
      <rPr>
        <vertAlign val="superscript"/>
        <sz val="13"/>
        <rFont val="Calibri Light"/>
        <family val="2"/>
      </rPr>
      <t xml:space="preserve"> </t>
    </r>
    <r>
      <rPr>
        <sz val="13"/>
        <rFont val="Calibri Light"/>
        <family val="2"/>
      </rPr>
      <t>; Chung, S</t>
    </r>
  </si>
  <si>
    <r>
      <t>Roettl, J</t>
    </r>
    <r>
      <rPr>
        <vertAlign val="superscript"/>
        <sz val="13"/>
        <rFont val="Calibri Light"/>
        <family val="2"/>
      </rPr>
      <t xml:space="preserve"> </t>
    </r>
    <r>
      <rPr>
        <sz val="13"/>
        <rFont val="Calibri Light"/>
        <family val="2"/>
      </rPr>
      <t>; Waiguny, M</t>
    </r>
    <r>
      <rPr>
        <vertAlign val="superscript"/>
        <sz val="13"/>
        <rFont val="Calibri Light"/>
        <family val="2"/>
      </rPr>
      <t xml:space="preserve"> </t>
    </r>
    <r>
      <rPr>
        <sz val="13"/>
        <rFont val="Calibri Light"/>
        <family val="2"/>
      </rPr>
      <t>; Terlutter, R</t>
    </r>
  </si>
  <si>
    <r>
      <t xml:space="preserve">Steiner, M </t>
    </r>
    <r>
      <rPr>
        <vertAlign val="superscript"/>
        <sz val="13"/>
        <rFont val="Calibri Light"/>
        <family val="2"/>
      </rPr>
      <t xml:space="preserve"> </t>
    </r>
    <r>
      <rPr>
        <sz val="13"/>
        <rFont val="Calibri Light"/>
        <family val="2"/>
      </rPr>
      <t>; Wiegand, N</t>
    </r>
    <r>
      <rPr>
        <vertAlign val="superscript"/>
        <sz val="13"/>
        <rFont val="Calibri Light"/>
        <family val="2"/>
      </rPr>
      <t xml:space="preserve"> </t>
    </r>
    <r>
      <rPr>
        <sz val="13"/>
        <rFont val="Calibri Light"/>
        <family val="2"/>
      </rPr>
      <t>; Eggert, A</t>
    </r>
    <r>
      <rPr>
        <vertAlign val="superscript"/>
        <sz val="13"/>
        <rFont val="Calibri Light"/>
        <family val="2"/>
      </rPr>
      <t xml:space="preserve"> </t>
    </r>
    <r>
      <rPr>
        <sz val="13"/>
        <rFont val="Calibri Light"/>
        <family val="2"/>
      </rPr>
      <t>; Backhaus, K</t>
    </r>
  </si>
  <si>
    <r>
      <t>Cabras, I</t>
    </r>
    <r>
      <rPr>
        <vertAlign val="superscript"/>
        <sz val="13"/>
        <rFont val="Calibri Light"/>
        <family val="2"/>
      </rPr>
      <t xml:space="preserve"> </t>
    </r>
    <r>
      <rPr>
        <sz val="13"/>
        <rFont val="Calibri Light"/>
        <family val="2"/>
      </rPr>
      <t>; Goumagias, ND</t>
    </r>
    <r>
      <rPr>
        <vertAlign val="superscript"/>
        <sz val="13"/>
        <rFont val="Calibri Light"/>
        <family val="2"/>
      </rPr>
      <t xml:space="preserve"> </t>
    </r>
    <r>
      <rPr>
        <sz val="13"/>
        <rFont val="Calibri Light"/>
        <family val="2"/>
      </rPr>
      <t>; Fernandes, K</t>
    </r>
    <r>
      <rPr>
        <vertAlign val="superscript"/>
        <sz val="13"/>
        <rFont val="Calibri Light"/>
        <family val="2"/>
      </rPr>
      <t xml:space="preserve"> </t>
    </r>
    <r>
      <rPr>
        <sz val="13"/>
        <rFont val="Calibri Light"/>
        <family val="2"/>
      </rPr>
      <t xml:space="preserve">; Cowling, P </t>
    </r>
    <r>
      <rPr>
        <vertAlign val="superscript"/>
        <sz val="13"/>
        <rFont val="Calibri Light"/>
        <family val="2"/>
      </rPr>
      <t xml:space="preserve"> </t>
    </r>
    <r>
      <rPr>
        <sz val="13"/>
        <rFont val="Calibri Light"/>
        <family val="2"/>
      </rPr>
      <t xml:space="preserve">; Li, F </t>
    </r>
    <r>
      <rPr>
        <vertAlign val="superscript"/>
        <sz val="13"/>
        <rFont val="Calibri Light"/>
        <family val="2"/>
      </rPr>
      <t xml:space="preserve"> </t>
    </r>
    <r>
      <rPr>
        <sz val="13"/>
        <rFont val="Calibri Light"/>
        <family val="2"/>
      </rPr>
      <t>; Kudenko, D; Devlin, S</t>
    </r>
    <r>
      <rPr>
        <vertAlign val="superscript"/>
        <sz val="13"/>
        <rFont val="Calibri Light"/>
        <family val="2"/>
      </rPr>
      <t xml:space="preserve"> </t>
    </r>
    <r>
      <rPr>
        <sz val="13"/>
        <rFont val="Calibri Light"/>
        <family val="2"/>
      </rPr>
      <t xml:space="preserve">; Nucciarelli, A </t>
    </r>
  </si>
  <si>
    <t>Mobile games are a prime example of a successful mobile application and demonstrate the increasing range of platforms for the media and entertainment industries. Against this convergent background, this paper introduces the basic features of the mobile gaming market and its industrial ecosystem together with its main actors and activities. The focus of the paper lies in the challenges ahead for the evolution of mobile applications into a potentially dominant game platform and the possible disruptions along this road. The deep personal relationships between users and their mobile devices are considered to further explore the link between mobile games, players' strategies and pending techno-economic developments. The paper concludes with a brief discussion of some policy options to assist with the development of this domain.</t>
  </si>
  <si>
    <t>Binken, J. L. G.; Stremersch, S.</t>
  </si>
  <si>
    <t>Among recent innovation, open business models (Chesbrough, 2006) refer to business models promoting a division of the innovation process and organizing knowledge sharing with competitors. In this paper, we address the following question: what are the consequences, in terms of performance over time, of the adoption of an open BM? We study the U.S. Role Playing Game industry in which the leader moved from a proprietary business model to an open one before coming back to a closer approach. Several lessons can be drawn from the case study concerning especially the dynamics of value capture and value generation mechanisms, the unpredictable effects of an open business model and the drawbacks and risks of such an initiative.?</t>
  </si>
  <si>
    <t xml:space="preserve">Cohendet and Simon </t>
  </si>
  <si>
    <t>Always Playable: Recombining Routines for Creative Efficiency at Ubisoft Montreal’s Video Game Studio</t>
  </si>
  <si>
    <t>Consumer spending in Europe for games and interactive entertainment is expected to rise to US$ 6.1 billion within three years, and by 2002 on-line games players are expected to number five million. Within this industry there is significant change in business activity which is leading to strategies of acquisitions, mergers, franchising and collaborative arrangements. New entrants are more likely to be developers rather than publishers in this highly competitive and high-value market. Trends point to the income from computer games software and video games surpassing major box office receipts of the motion picture industry. Markets are also emerging to satisfy new classes of consumers both in Europe and in Asia.</t>
  </si>
  <si>
    <t>Sapsed, J., Grantham, A. and DeFillippi, R.</t>
  </si>
  <si>
    <t>This paper provides an exposure to the triple evolutionary movement occurring in the video game industry and discusses their competitive implications: 1. Publishers, the industry lynchpins, are changing and provide stakeholder value in a complex manner. 2. The industry has tended to become entangled in a tight relationship with marketing -- both of the developers, as well as the promotion of particular services. 3. Games are not a one-off sale, but a platform for multiple transactions over a longer period of time. An independent confirmation of service models of competition is offered as well as exposure to service offerings in games.</t>
  </si>
  <si>
    <t>Chintagunta, P. K., Nair, H. S. and Sukumar, R.</t>
  </si>
  <si>
    <t>The market for video game machines in Japan has evolved in a series of distinct and progressive generations, each displaying the characteristics of a standards war. Economic theory suggests that order of entry has an important influence on market performance, and that the first mover has a strategic advantage. This paper examines the effect that a firm's position in the order of entry to the market has upon its performance. The results indicate that, in the market for Japanese video game systems, there are significant disadvantages associated with the first move and significant advantages associated with the second move. [PUBLICATION ABSTRACT]</t>
  </si>
  <si>
    <t>Healey, J ; Moe, WW</t>
  </si>
  <si>
    <t xml:space="preserve">Marchand, A., Hennig-Thurau, T., &amp; Wiertz, C. </t>
  </si>
  <si>
    <t xml:space="preserve">Yang, M., Roskos-Ewoldsen, D. R., Dinu, L., &amp; Arpan, L. M. </t>
  </si>
  <si>
    <t>Value co-creation through derivatives</t>
  </si>
  <si>
    <t>Consumers as co-developers</t>
  </si>
  <si>
    <t>Value-in-exchange (critical)</t>
  </si>
  <si>
    <t>Value co-creation</t>
  </si>
  <si>
    <t>Value constellations</t>
  </si>
  <si>
    <t>Value-in-exchange</t>
  </si>
  <si>
    <t>Corliss</t>
  </si>
  <si>
    <t>Value-in-use</t>
  </si>
  <si>
    <t>Faisal and Peltoniemi</t>
  </si>
  <si>
    <t>Latorre</t>
  </si>
  <si>
    <t>Moreno-Ger</t>
  </si>
  <si>
    <t>Santelices</t>
  </si>
  <si>
    <t>Few to Many': Change of Business Model Paradigm in the Video Game Industry</t>
  </si>
  <si>
    <t>Rough set-based approach to feature selection in customer relationship management</t>
  </si>
  <si>
    <t>Optimal Distinctiveness in the Console Video Game Industry: An Exemplar-Based Model of Proto-Category Evolution</t>
  </si>
  <si>
    <t>Demand Heterogeneity in Platform Markets: Implications for Complementors</t>
  </si>
  <si>
    <t>Platform Architecture and Quality Trade-offs of Multihoming Complements</t>
  </si>
  <si>
    <t>Megabooth: The cultural intermediation of indie games</t>
  </si>
  <si>
    <t>New market development of platform ecosystems: A case study of the Nintendo Wii</t>
  </si>
  <si>
    <t>Content is king - But who is the king of kings? The effect of content marketing, sponsored content &amp; user-generated content on brand responses</t>
  </si>
  <si>
    <t>The local, the global and the industry common: the case of the video game industry</t>
  </si>
  <si>
    <t>Newcomers in a Global Industry: Challenges of a Norwegian Game Company</t>
  </si>
  <si>
    <t>Reasons Why: Examining the Experience of Women in Games 140 Characters at a Time</t>
  </si>
  <si>
    <t>A Critical Cultural History of Online Games in China, 1995-2015</t>
  </si>
  <si>
    <t>eGamers' influence in brand advertising strategies. A comparative study between Spain and Korea</t>
  </si>
  <si>
    <t>Introduction to Special Issue Ludic Economies: Ludic Economics 101</t>
  </si>
  <si>
    <t>Accursed Play: The Economic Imaginary of Early Game Studies</t>
  </si>
  <si>
    <t>Organizational innovativeness and coopetition: a study of video game developers</t>
  </si>
  <si>
    <t>Masculine domination and gender subtexts: The role of female professionals in the renewal of the Swedish video game industry</t>
  </si>
  <si>
    <t>'The fate of Shenmue is in your hands now!': Kickstarter, video games and the financialization of crowdfunding</t>
  </si>
  <si>
    <t>Games With a Continuum: Globalization, Regionalization, and the Nation-State in the Development of China's Online Game Industry</t>
  </si>
  <si>
    <t>Computer Game Fan Communities, Community Management, and Structures of Membership</t>
  </si>
  <si>
    <t>Gender Composition of Teams and Studios in Video Game Development</t>
  </si>
  <si>
    <t>How Does Games Critique Impact Game Design Decisions? A Case Study of Monetization and Loot Boxes</t>
  </si>
  <si>
    <t>The macro problem of microtransactions: The self-regulatory challenges of video game loot boxes</t>
  </si>
  <si>
    <t>The impacts of live streaming and Twitch.tv on the video game industry</t>
  </si>
  <si>
    <t>Professional Norms and Race in the North American Video Game Industry</t>
  </si>
  <si>
    <t>Locating Software, Video Game, and Editing Electronics Firms: Using Microgeographic Data to Study Barcelona</t>
  </si>
  <si>
    <t>The Downside of Social Capital in New Industry Creation</t>
  </si>
  <si>
    <t>Ambidextrous Innovation and Game Market Fit Performance: Feedback from Game Testers</t>
  </si>
  <si>
    <t>Generativity Tension and Value Creation in Platform Ecosystems</t>
  </si>
  <si>
    <t>The impact of superstar and non-superstar software on hardware sales: the moderating role of hardware lifecycle</t>
  </si>
  <si>
    <t>The End of Casual: Long Live Casual</t>
  </si>
  <si>
    <t>Winner-Takes-All or Co-Evolution among Platform Ecosystems: A Look at the Competitive and Symbiotic Actions of Complementors</t>
  </si>
  <si>
    <t>P(L)AYING TO WIN: LOOT BOXES, MICROTRANSACTION MONETIZATION, AND A PROPOSAL FOR SELF-REGULATION IN THE VIDEO GAME INDUSTRY</t>
  </si>
  <si>
    <t>A duration model analysis of consumer preferences and determinants of video game consumption</t>
  </si>
  <si>
    <t>Variety in the video game industry: An empirical study of the Wundt curve</t>
  </si>
  <si>
    <t>Consecrating video games as cultural artifacts: Intellectual legitimation as a source of industry renewal</t>
  </si>
  <si>
    <t>Economic cost-benefit analysis of the addictive digital game industry</t>
  </si>
  <si>
    <t>Self-efficacy and innovation effectiveness in the online game industry</t>
  </si>
  <si>
    <t>Differentiation in digital creative industry cluster dynamics: the growth and decline of the Japanese video game software industry</t>
  </si>
  <si>
    <t>Zhao, Eric Yanfei; Ishihara, Masakazu; Jennings, P. Devereaux; Lounsbury, Michael</t>
  </si>
  <si>
    <t>Rietveld, Joost; Eggers, J. P.</t>
  </si>
  <si>
    <t>Cennamo, Carmelo; Ozalp, Hakan; Kretschmer, Tobias</t>
  </si>
  <si>
    <t>Parker, Felan; Whitson, Jennifer R.; Simon, Bart</t>
  </si>
  <si>
    <t>Inoue, Yuki; Tsujimoto, Masaharu</t>
  </si>
  <si>
    <t>Mueller, Johannes; Christandl, Fabian</t>
  </si>
  <si>
    <t>Cohendet, Patrick; Grandadam, David; Mehouachi, Chahira; Simon, Laurent</t>
  </si>
  <si>
    <t>Jorgensen, Kristine</t>
  </si>
  <si>
    <t>Ochsner, Amanda</t>
  </si>
  <si>
    <t>Chew, Matthew M.</t>
  </si>
  <si>
    <t>Fanjul-Peyro, Carlos; Gonzalez-Onate, Cristina; Pena-Hernandez, Pedro-Jesus</t>
  </si>
  <si>
    <t>Giddings, Seth; Harvey, Alison</t>
  </si>
  <si>
    <t>Giddings, Seth</t>
  </si>
  <si>
    <t>Klimas, Patrycja; Czakon, Wojciech</t>
  </si>
  <si>
    <t>Styhre, Alexander; Remneland-Wikhamn, Bjorn; Szczepanska, Anna-Maria; Ljungberg, Jan</t>
  </si>
  <si>
    <t>Lolli, Dario</t>
  </si>
  <si>
    <t>Jiang, Qiaolei; Fung, Anthony Y. H.</t>
  </si>
  <si>
    <t>Zimmerman, Joshua J.</t>
  </si>
  <si>
    <t>Bailey, Eric N.; Miyata, Kazunori; Yoshida, Tetsuhiko</t>
  </si>
  <si>
    <t>Perks, Matthew E.</t>
  </si>
  <si>
    <t>McCaffrey, Matthew</t>
  </si>
  <si>
    <t>Johnson, Mark R.; Woodcock, Jamie</t>
  </si>
  <si>
    <t>Srauy, Sam</t>
  </si>
  <si>
    <t>Mendez-Ortega, Carles; Arauzo-Carod, Josep-Maria</t>
  </si>
  <si>
    <t>de Vaan, Mathijs; Frenke, Koen; Boschma, Ron</t>
  </si>
  <si>
    <t>Liu, Jing-Wei; Wang, Yi-Hsing; Tsai, Jacob C. A.; Chang, Jamie Y. T.</t>
  </si>
  <si>
    <t>Cennamo, Carmelo; Santalo, Juan</t>
  </si>
  <si>
    <t>Gretz, Richard T.; Malshe, Ashwin; Bauer, Carlos; Basuroy, Suman</t>
  </si>
  <si>
    <t>Chess, Shira; Paul, Christopher A.</t>
  </si>
  <si>
    <t>Inoue, Yuki</t>
  </si>
  <si>
    <t>Mistry, Kishan</t>
  </si>
  <si>
    <t>Kaimann, Daniel; Stroh-Maraun, Nadja; Cox, Joe</t>
  </si>
  <si>
    <t>Styhre, Alexander; Szczepanska, Anna Maria; Remneland-Wikhamn, Bjorn</t>
  </si>
  <si>
    <t>Cho, Dong J.; Kim, Hyung T.; Lee, Jaywon; Park, Sang H.</t>
  </si>
  <si>
    <t>Li, Chia-Ying</t>
  </si>
  <si>
    <t>Ernkvist, Mirko; Strom, Patrik</t>
  </si>
  <si>
    <t>NEW MEDIA &amp; SOCIETY</t>
  </si>
  <si>
    <t>COMPUTERS IN HUMAN BEHAVIOR</t>
  </si>
  <si>
    <t>GAMES AND CULTURE</t>
  </si>
  <si>
    <t>COMUNICAR</t>
  </si>
  <si>
    <t>REVIEW OF MANAGERIAL SCIENCE</t>
  </si>
  <si>
    <t>CULTURE AND ORGANIZATION</t>
  </si>
  <si>
    <t>CONVERGENCE-THE INTERNATIONAL JOURNAL OF RESEARCH INTO NEW MEDIA TECHNOLOGIES</t>
  </si>
  <si>
    <t>MEDIA CULTURE &amp; SOCIETY</t>
  </si>
  <si>
    <t>JOURNAL OF URBAN TECHNOLOGY</t>
  </si>
  <si>
    <t>ECONOMIC GEOGRAPHY</t>
  </si>
  <si>
    <t>JOURNAL OF COMPUTER INFORMATION SYSTEMS</t>
  </si>
  <si>
    <t>JOURNAL OF THE ACADEMY OF MARKETING SCIENCE</t>
  </si>
  <si>
    <t>SUSTAINABILITY</t>
  </si>
  <si>
    <t>RUTGERS UNIVERSITY LAW REVIEW</t>
  </si>
  <si>
    <t>SCANDINAVIAN JOURNAL OF MANAGEMENT</t>
  </si>
  <si>
    <t>APPLIED ECONOMICS LETTERS</t>
  </si>
  <si>
    <t>TOTAL QUALITY MANAGEMENT &amp; BUSINESS EXCELLENCE</t>
  </si>
  <si>
    <t>GEOGRAFISKA ANNALER SERIES B-HUMAN GEOGRAPHY</t>
  </si>
  <si>
    <t/>
  </si>
  <si>
    <t>5-6</t>
  </si>
  <si>
    <t>7-8</t>
  </si>
  <si>
    <t>11-12</t>
  </si>
  <si>
    <t>Value perspective</t>
  </si>
  <si>
    <t>Value-in-exchange (critical) -&gt; Critical perspectives to value creation</t>
  </si>
  <si>
    <t>IJMR</t>
  </si>
  <si>
    <t>Industrial &amp; Corporate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</si>
</sst>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9"/>
      <name val="Calibri"/>
      <family val="3"/>
      <charset val="134"/>
      <scheme val="minor"/>
    </font>
    <font>
      <sz val="12"/>
      <name val="Calibri"/>
      <family val="2"/>
      <scheme val="minor"/>
    </font>
    <font>
      <sz val="9"/>
      <name val="Adobe Fangsong Std R"/>
      <family val="3"/>
      <charset val="134"/>
    </font>
    <font>
      <sz val="9"/>
      <name val="Calibri"/>
      <family val="2"/>
      <charset val="134"/>
      <scheme val="minor"/>
    </font>
    <font>
      <sz val="13"/>
      <color rgb="FF222222"/>
      <name val="Arial"/>
      <family val="2"/>
    </font>
    <font>
      <sz val="13"/>
      <color rgb="FF222222"/>
      <name val="Calibri Light"/>
      <family val="2"/>
    </font>
    <font>
      <sz val="13"/>
      <color rgb="FF4353A4"/>
      <name val="Calibri Light"/>
      <family val="2"/>
    </font>
    <font>
      <sz val="13"/>
      <color rgb="FF5D5D5D"/>
      <name val="Calibri Light"/>
      <family val="2"/>
    </font>
    <font>
      <sz val="13"/>
      <name val="Calibri Light"/>
      <family val="2"/>
    </font>
    <font>
      <sz val="13"/>
      <color theme="1"/>
      <name val="Calibri Light"/>
      <family val="2"/>
    </font>
    <font>
      <sz val="13"/>
      <color rgb="FF00545B"/>
      <name val="Calibri Light"/>
      <family val="2"/>
    </font>
    <font>
      <sz val="13"/>
      <color rgb="FF515151"/>
      <name val="Calibri Light"/>
      <family val="2"/>
    </font>
    <font>
      <sz val="13"/>
      <color theme="1"/>
      <name val="等线"/>
      <family val="2"/>
    </font>
    <font>
      <i/>
      <sz val="13"/>
      <color theme="1"/>
      <name val="Calibri Light"/>
      <family val="2"/>
    </font>
    <font>
      <vertAlign val="superscript"/>
      <sz val="13"/>
      <name val="Calibri Light"/>
      <family val="2"/>
    </font>
    <font>
      <sz val="13"/>
      <color rgb="FFFF0000"/>
      <name val="Calibri Light"/>
      <family val="2"/>
    </font>
    <font>
      <b/>
      <sz val="13"/>
      <color rgb="FF000000"/>
      <name val="Calibri Light"/>
      <family val="2"/>
    </font>
    <font>
      <sz val="13"/>
      <color rgb="FF58595B"/>
      <name val="Calibri Light"/>
      <family val="2"/>
    </font>
    <font>
      <sz val="13"/>
      <color theme="1"/>
      <name val="Arial"/>
      <family val="2"/>
    </font>
    <font>
      <sz val="13"/>
      <color rgb="FF006ACC"/>
      <name val="Calibri Light"/>
      <family val="2"/>
    </font>
    <font>
      <sz val="13"/>
      <color rgb="FF555555"/>
      <name val="Calibri Light"/>
      <family val="2"/>
    </font>
    <font>
      <b/>
      <sz val="12"/>
      <color theme="1"/>
      <name val="Calibri"/>
      <family val="2"/>
      <scheme val="minor"/>
    </font>
    <font>
      <sz val="11"/>
      <color rgb="FF000000"/>
      <name val="Verdana"/>
      <family val="2"/>
    </font>
    <font>
      <sz val="12"/>
      <name val="Calibri"/>
    </font>
    <font>
      <sz val="12"/>
      <color theme="2" tint="-0.499984740745262"/>
      <name val="Calibri"/>
    </font>
    <font>
      <sz val="12"/>
      <color rgb="FF008000"/>
      <name val="Calibri"/>
    </font>
    <font>
      <sz val="12"/>
      <color theme="4"/>
      <name val="Calibri"/>
    </font>
    <font>
      <sz val="12"/>
      <color rgb="FFFF0000"/>
      <name val="Calibri"/>
    </font>
    <font>
      <sz val="12"/>
      <color theme="5" tint="0.39997558519241921"/>
      <name val="Calibri"/>
    </font>
    <font>
      <sz val="12"/>
      <color theme="8" tint="-0.249977111117893"/>
      <name val="Calibri"/>
    </font>
    <font>
      <sz val="12"/>
      <color theme="9"/>
      <name val="Calibri"/>
    </font>
    <font>
      <sz val="12"/>
      <color rgb="FF0000FF"/>
      <name val="Calibri"/>
    </font>
    <font>
      <sz val="12"/>
      <color rgb="FF3366FF"/>
      <name val="Calibri"/>
    </font>
    <font>
      <sz val="12"/>
      <color theme="5" tint="0.59999389629810485"/>
      <name val="Calibri"/>
    </font>
    <font>
      <sz val="12"/>
      <color rgb="FF660066"/>
      <name val="Calibri"/>
    </font>
    <font>
      <sz val="12"/>
      <color theme="3" tint="0.59999389629810485"/>
      <name val="Calibri"/>
    </font>
    <font>
      <sz val="13"/>
      <color theme="1"/>
      <name val="Calibri"/>
      <family val="2"/>
      <scheme val="minor"/>
    </font>
    <font>
      <sz val="13"/>
      <name val="Calibri"/>
    </font>
    <font>
      <sz val="11"/>
      <color rgb="FF000000"/>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9"/>
        <bgColor indexed="64"/>
      </patternFill>
    </fill>
  </fills>
  <borders count="1">
    <border>
      <left/>
      <right/>
      <top/>
      <bottom/>
      <diagonal/>
    </border>
  </borders>
  <cellStyleXfs count="2">
    <xf numFmtId="0" fontId="0" fillId="0" borderId="0"/>
    <xf numFmtId="0" fontId="12" fillId="0" borderId="0" applyNumberFormat="0" applyFill="0" applyBorder="0" applyAlignment="0" applyProtection="0"/>
  </cellStyleXfs>
  <cellXfs count="130">
    <xf numFmtId="0" fontId="0" fillId="0" borderId="0" xfId="0"/>
    <xf numFmtId="0" fontId="11" fillId="0" borderId="0" xfId="0" applyFont="1"/>
    <xf numFmtId="0" fontId="11" fillId="0" borderId="0" xfId="0" applyFont="1" applyAlignment="1">
      <alignment wrapText="1"/>
    </xf>
    <xf numFmtId="0" fontId="11" fillId="0" borderId="0" xfId="0" applyFont="1" applyAlignment="1"/>
    <xf numFmtId="0" fontId="0" fillId="0" borderId="0" xfId="0" applyAlignment="1">
      <alignment vertical="center"/>
    </xf>
    <xf numFmtId="49" fontId="21" fillId="0" borderId="0" xfId="0" applyNumberFormat="1" applyFont="1" applyAlignment="1">
      <alignment horizontal="left" vertical="top"/>
    </xf>
    <xf numFmtId="49" fontId="22" fillId="0" borderId="0" xfId="0" applyNumberFormat="1" applyFont="1" applyAlignment="1">
      <alignment horizontal="left" vertical="top"/>
    </xf>
    <xf numFmtId="49" fontId="26" fillId="0" borderId="0" xfId="0" applyNumberFormat="1" applyFont="1" applyAlignment="1">
      <alignment horizontal="left" vertical="top"/>
    </xf>
    <xf numFmtId="49" fontId="21" fillId="0" borderId="0" xfId="1" applyNumberFormat="1" applyFont="1" applyAlignment="1">
      <alignment horizontal="left" vertical="top"/>
    </xf>
    <xf numFmtId="49" fontId="22" fillId="0" borderId="0" xfId="1" applyNumberFormat="1" applyFont="1" applyAlignment="1">
      <alignment horizontal="left" vertical="top"/>
    </xf>
    <xf numFmtId="49" fontId="23" fillId="0" borderId="0" xfId="0" applyNumberFormat="1" applyFont="1" applyAlignment="1">
      <alignment vertical="top"/>
    </xf>
    <xf numFmtId="49" fontId="22" fillId="0" borderId="0" xfId="0" applyNumberFormat="1" applyFont="1" applyAlignment="1">
      <alignment vertical="top"/>
    </xf>
    <xf numFmtId="49" fontId="18" fillId="0" borderId="0" xfId="0" applyNumberFormat="1" applyFont="1" applyAlignment="1">
      <alignment vertical="top"/>
    </xf>
    <xf numFmtId="49" fontId="29" fillId="0" borderId="0" xfId="0" applyNumberFormat="1" applyFont="1" applyAlignment="1">
      <alignment vertical="top"/>
    </xf>
    <xf numFmtId="49" fontId="19" fillId="0" borderId="0" xfId="0" applyNumberFormat="1" applyFont="1" applyAlignment="1">
      <alignment vertical="top"/>
    </xf>
    <xf numFmtId="49" fontId="32" fillId="0" borderId="0" xfId="0" applyNumberFormat="1" applyFont="1" applyAlignment="1">
      <alignment vertical="top"/>
    </xf>
    <xf numFmtId="49" fontId="28" fillId="2" borderId="0" xfId="0" applyNumberFormat="1" applyFont="1" applyFill="1" applyAlignment="1">
      <alignment horizontal="left" vertical="top"/>
    </xf>
    <xf numFmtId="0" fontId="21" fillId="0" borderId="0" xfId="0" applyNumberFormat="1" applyFont="1" applyAlignment="1">
      <alignment horizontal="left" vertical="top"/>
    </xf>
    <xf numFmtId="0" fontId="22" fillId="0" borderId="0" xfId="0" applyNumberFormat="1" applyFont="1" applyAlignment="1">
      <alignment horizontal="left" vertical="top"/>
    </xf>
    <xf numFmtId="0" fontId="34" fillId="0" borderId="0" xfId="0" applyFont="1"/>
    <xf numFmtId="1" fontId="21" fillId="0" borderId="0" xfId="0" applyNumberFormat="1" applyFont="1" applyAlignment="1">
      <alignment horizontal="left" vertical="top"/>
    </xf>
    <xf numFmtId="1" fontId="22" fillId="0" borderId="0" xfId="0" applyNumberFormat="1" applyFont="1" applyAlignment="1">
      <alignment horizontal="left" vertical="top"/>
    </xf>
    <xf numFmtId="0" fontId="0" fillId="0" borderId="0" xfId="0" applyNumberFormat="1"/>
    <xf numFmtId="49" fontId="8" fillId="0" borderId="0" xfId="0" applyNumberFormat="1" applyFont="1"/>
    <xf numFmtId="49" fontId="7" fillId="0" borderId="0" xfId="0" applyNumberFormat="1" applyFont="1"/>
    <xf numFmtId="49" fontId="0" fillId="0" borderId="0" xfId="0" applyNumberFormat="1" applyAlignment="1">
      <alignment vertical="center"/>
    </xf>
    <xf numFmtId="49" fontId="10" fillId="0" borderId="0" xfId="0" applyNumberFormat="1" applyFont="1"/>
    <xf numFmtId="49" fontId="6" fillId="0" borderId="0" xfId="0" applyNumberFormat="1" applyFont="1"/>
    <xf numFmtId="49" fontId="9" fillId="0" borderId="0" xfId="0" applyNumberFormat="1" applyFont="1"/>
    <xf numFmtId="49" fontId="5" fillId="0" borderId="0" xfId="0" applyNumberFormat="1" applyFont="1"/>
    <xf numFmtId="49" fontId="4" fillId="0" borderId="0" xfId="0" applyNumberFormat="1" applyFont="1"/>
    <xf numFmtId="0" fontId="0" fillId="0" borderId="0" xfId="0" pivotButton="1"/>
    <xf numFmtId="0" fontId="0" fillId="0" borderId="0" xfId="0" applyAlignment="1">
      <alignment horizontal="left"/>
    </xf>
    <xf numFmtId="49" fontId="3" fillId="0" borderId="0" xfId="0" applyNumberFormat="1" applyFont="1"/>
    <xf numFmtId="49" fontId="11" fillId="0" borderId="0" xfId="0" applyNumberFormat="1" applyFont="1"/>
    <xf numFmtId="0" fontId="35" fillId="0" borderId="0" xfId="0" applyFont="1"/>
    <xf numFmtId="0" fontId="12" fillId="0" borderId="0" xfId="1"/>
    <xf numFmtId="49" fontId="2" fillId="0" borderId="0" xfId="0" applyNumberFormat="1" applyFont="1"/>
    <xf numFmtId="49" fontId="10" fillId="3" borderId="0" xfId="0" applyNumberFormat="1" applyFont="1" applyFill="1"/>
    <xf numFmtId="49" fontId="21" fillId="3" borderId="0" xfId="0" applyNumberFormat="1" applyFont="1" applyFill="1" applyAlignment="1">
      <alignment horizontal="left" vertical="top"/>
    </xf>
    <xf numFmtId="1" fontId="21" fillId="3" borderId="0" xfId="0" applyNumberFormat="1" applyFont="1" applyFill="1" applyAlignment="1">
      <alignment horizontal="left" vertical="top"/>
    </xf>
    <xf numFmtId="0" fontId="11" fillId="3" borderId="0" xfId="0" applyFont="1" applyFill="1"/>
    <xf numFmtId="49" fontId="0" fillId="3" borderId="0" xfId="0" applyNumberFormat="1" applyFill="1" applyAlignment="1">
      <alignment vertical="center"/>
    </xf>
    <xf numFmtId="0" fontId="11" fillId="3" borderId="0" xfId="0" applyFont="1" applyFill="1" applyAlignment="1"/>
    <xf numFmtId="49" fontId="4" fillId="3" borderId="0" xfId="0" applyNumberFormat="1" applyFont="1" applyFill="1"/>
    <xf numFmtId="0" fontId="21" fillId="3" borderId="0" xfId="0" applyNumberFormat="1" applyFont="1" applyFill="1" applyAlignment="1">
      <alignment horizontal="left" vertical="top"/>
    </xf>
    <xf numFmtId="0" fontId="0" fillId="3" borderId="0" xfId="0" applyFill="1" applyAlignment="1">
      <alignment vertical="center"/>
    </xf>
    <xf numFmtId="49" fontId="18" fillId="3" borderId="0" xfId="0" applyNumberFormat="1" applyFont="1" applyFill="1" applyAlignment="1">
      <alignment vertical="top"/>
    </xf>
    <xf numFmtId="1" fontId="22" fillId="3" borderId="0" xfId="0" applyNumberFormat="1" applyFont="1" applyFill="1" applyAlignment="1">
      <alignment horizontal="left" vertical="top"/>
    </xf>
    <xf numFmtId="49" fontId="22" fillId="3" borderId="0" xfId="0" applyNumberFormat="1" applyFont="1" applyFill="1" applyAlignment="1">
      <alignment horizontal="left" vertical="top"/>
    </xf>
    <xf numFmtId="49" fontId="32" fillId="3" borderId="0" xfId="0" applyNumberFormat="1" applyFont="1" applyFill="1" applyAlignment="1">
      <alignment vertical="top"/>
    </xf>
    <xf numFmtId="49" fontId="8" fillId="3" borderId="0" xfId="0" applyNumberFormat="1" applyFont="1" applyFill="1"/>
    <xf numFmtId="49" fontId="26" fillId="3" borderId="0" xfId="0" applyNumberFormat="1" applyFont="1" applyFill="1" applyAlignment="1">
      <alignment horizontal="left" vertical="top"/>
    </xf>
    <xf numFmtId="49" fontId="2" fillId="3" borderId="0" xfId="0" applyNumberFormat="1" applyFont="1" applyFill="1"/>
    <xf numFmtId="49" fontId="6" fillId="3" borderId="0" xfId="0" applyNumberFormat="1" applyFont="1" applyFill="1"/>
    <xf numFmtId="49" fontId="9" fillId="3" borderId="0" xfId="0" applyNumberFormat="1" applyFont="1" applyFill="1"/>
    <xf numFmtId="49" fontId="7" fillId="3" borderId="0" xfId="0" applyNumberFormat="1" applyFont="1" applyFill="1"/>
    <xf numFmtId="49" fontId="21" fillId="3" borderId="0" xfId="1" applyNumberFormat="1" applyFont="1" applyFill="1" applyAlignment="1">
      <alignment horizontal="left" vertical="top"/>
    </xf>
    <xf numFmtId="49" fontId="5" fillId="3" borderId="0" xfId="0" applyNumberFormat="1" applyFont="1" applyFill="1"/>
    <xf numFmtId="0" fontId="0" fillId="0" borderId="0" xfId="0" applyFont="1"/>
    <xf numFmtId="0" fontId="36" fillId="0" borderId="0" xfId="0" applyFont="1" applyAlignment="1"/>
    <xf numFmtId="0" fontId="0" fillId="0" borderId="0" xfId="0" applyFont="1" applyAlignment="1"/>
    <xf numFmtId="0" fontId="38" fillId="0" borderId="0" xfId="0" applyFont="1" applyAlignment="1"/>
    <xf numFmtId="16" fontId="0" fillId="0" borderId="0" xfId="0" applyNumberFormat="1" applyFont="1"/>
    <xf numFmtId="0" fontId="49" fillId="0" borderId="0" xfId="0" applyFont="1"/>
    <xf numFmtId="49" fontId="1" fillId="0" borderId="0" xfId="0" applyNumberFormat="1" applyFont="1"/>
    <xf numFmtId="49" fontId="1" fillId="3" borderId="0" xfId="0" applyNumberFormat="1" applyFont="1" applyFill="1"/>
    <xf numFmtId="0" fontId="49" fillId="3" borderId="0" xfId="0" applyFont="1" applyFill="1"/>
    <xf numFmtId="0" fontId="0" fillId="3" borderId="0" xfId="0" applyFont="1" applyFill="1"/>
    <xf numFmtId="0" fontId="36" fillId="3" borderId="0" xfId="0" applyFont="1" applyFill="1" applyAlignment="1"/>
    <xf numFmtId="0" fontId="46" fillId="3" borderId="0" xfId="0" applyFont="1" applyFill="1" applyAlignment="1"/>
    <xf numFmtId="0" fontId="47" fillId="3" borderId="0" xfId="0" applyFont="1" applyFill="1" applyAlignment="1"/>
    <xf numFmtId="0" fontId="49" fillId="3" borderId="0" xfId="0" applyFont="1" applyFill="1" applyAlignment="1"/>
    <xf numFmtId="0" fontId="41" fillId="3" borderId="0" xfId="0" applyFont="1" applyFill="1" applyAlignment="1"/>
    <xf numFmtId="0" fontId="50" fillId="3" borderId="0" xfId="0" applyFont="1" applyFill="1" applyAlignment="1"/>
    <xf numFmtId="0" fontId="22" fillId="3" borderId="0" xfId="0" applyNumberFormat="1" applyFont="1" applyFill="1" applyAlignment="1">
      <alignment horizontal="left" vertical="top"/>
    </xf>
    <xf numFmtId="0" fontId="39" fillId="3" borderId="0" xfId="0" applyFont="1" applyFill="1" applyAlignment="1"/>
    <xf numFmtId="16" fontId="0" fillId="3" borderId="0" xfId="0" applyNumberFormat="1" applyFont="1" applyFill="1"/>
    <xf numFmtId="0" fontId="40" fillId="3" borderId="0" xfId="0" applyFont="1" applyFill="1" applyAlignment="1"/>
    <xf numFmtId="0" fontId="42" fillId="3" borderId="0" xfId="0" applyFont="1" applyFill="1" applyAlignment="1"/>
    <xf numFmtId="0" fontId="0" fillId="3" borderId="0" xfId="0" applyFont="1" applyFill="1" applyAlignment="1"/>
    <xf numFmtId="0" fontId="48" fillId="3" borderId="0" xfId="0" applyFont="1" applyFill="1" applyAlignment="1"/>
    <xf numFmtId="49" fontId="28" fillId="3" borderId="0" xfId="0" applyNumberFormat="1" applyFont="1" applyFill="1" applyAlignment="1">
      <alignment horizontal="left" vertical="top"/>
    </xf>
    <xf numFmtId="0" fontId="37" fillId="3" borderId="0" xfId="0" applyFont="1" applyFill="1" applyAlignment="1"/>
    <xf numFmtId="0" fontId="45" fillId="3" borderId="0" xfId="0" applyFont="1" applyFill="1" applyAlignment="1"/>
    <xf numFmtId="49" fontId="22" fillId="3" borderId="0" xfId="1" applyNumberFormat="1" applyFont="1" applyFill="1" applyAlignment="1">
      <alignment horizontal="left" vertical="top"/>
    </xf>
    <xf numFmtId="49" fontId="0" fillId="4" borderId="0" xfId="0" applyNumberFormat="1" applyFill="1" applyAlignment="1">
      <alignment vertical="center"/>
    </xf>
    <xf numFmtId="0" fontId="11" fillId="4" borderId="0" xfId="0" applyFont="1" applyFill="1" applyAlignment="1"/>
    <xf numFmtId="49" fontId="22" fillId="4" borderId="0" xfId="0" applyNumberFormat="1" applyFont="1" applyFill="1" applyAlignment="1">
      <alignment horizontal="left" vertical="top"/>
    </xf>
    <xf numFmtId="1" fontId="22" fillId="4" borderId="0" xfId="0" applyNumberFormat="1" applyFont="1" applyFill="1" applyAlignment="1">
      <alignment horizontal="left" vertical="top"/>
    </xf>
    <xf numFmtId="0" fontId="0" fillId="4" borderId="0" xfId="0" applyFill="1" applyAlignment="1">
      <alignment vertical="center"/>
    </xf>
    <xf numFmtId="49" fontId="22" fillId="3" borderId="0" xfId="0" applyNumberFormat="1" applyFont="1" applyFill="1" applyAlignment="1">
      <alignment vertical="top"/>
    </xf>
    <xf numFmtId="0" fontId="38" fillId="3" borderId="0" xfId="0" applyFont="1" applyFill="1" applyAlignment="1"/>
    <xf numFmtId="0" fontId="11" fillId="4" borderId="0" xfId="0" applyFont="1" applyFill="1"/>
    <xf numFmtId="49" fontId="21" fillId="4" borderId="0" xfId="0" applyNumberFormat="1" applyFont="1" applyFill="1" applyAlignment="1">
      <alignment horizontal="left" vertical="top"/>
    </xf>
    <xf numFmtId="1" fontId="21" fillId="4" borderId="0" xfId="0" applyNumberFormat="1" applyFont="1" applyFill="1" applyAlignment="1">
      <alignment horizontal="left" vertical="top"/>
    </xf>
    <xf numFmtId="49" fontId="7" fillId="4" borderId="0" xfId="0" applyNumberFormat="1" applyFont="1" applyFill="1"/>
    <xf numFmtId="0" fontId="44" fillId="3" borderId="0" xfId="0" applyFont="1" applyFill="1" applyAlignment="1"/>
    <xf numFmtId="49" fontId="3" fillId="3" borderId="0" xfId="0" applyNumberFormat="1" applyFont="1" applyFill="1"/>
    <xf numFmtId="49" fontId="29" fillId="3" borderId="0" xfId="0" applyNumberFormat="1" applyFont="1" applyFill="1" applyAlignment="1">
      <alignment vertical="top"/>
    </xf>
    <xf numFmtId="0" fontId="14" fillId="3" borderId="0" xfId="0" applyFont="1" applyFill="1" applyAlignment="1"/>
    <xf numFmtId="49" fontId="21" fillId="0" borderId="0" xfId="0" applyNumberFormat="1" applyFont="1" applyFill="1" applyAlignment="1">
      <alignment horizontal="left" vertical="top"/>
    </xf>
    <xf numFmtId="1" fontId="21" fillId="0" borderId="0" xfId="0" applyNumberFormat="1" applyFont="1" applyFill="1" applyAlignment="1">
      <alignment horizontal="left" vertical="top"/>
    </xf>
    <xf numFmtId="0" fontId="0" fillId="0" borderId="0" xfId="0" applyFill="1"/>
    <xf numFmtId="49" fontId="18" fillId="0" borderId="0" xfId="0" applyNumberFormat="1" applyFont="1" applyFill="1" applyAlignment="1">
      <alignment vertical="top"/>
    </xf>
    <xf numFmtId="1" fontId="22" fillId="0" borderId="0" xfId="0" applyNumberFormat="1" applyFont="1" applyFill="1" applyAlignment="1">
      <alignment horizontal="left" vertical="top"/>
    </xf>
    <xf numFmtId="49" fontId="26" fillId="0" borderId="0" xfId="0" applyNumberFormat="1" applyFont="1" applyFill="1" applyAlignment="1">
      <alignment horizontal="left" vertical="top"/>
    </xf>
    <xf numFmtId="49" fontId="22" fillId="0" borderId="0" xfId="0" applyNumberFormat="1" applyFont="1" applyFill="1" applyAlignment="1">
      <alignment horizontal="left" vertical="top"/>
    </xf>
    <xf numFmtId="0" fontId="21" fillId="0" borderId="0" xfId="0" applyNumberFormat="1" applyFont="1" applyFill="1" applyAlignment="1">
      <alignment horizontal="left" vertical="top"/>
    </xf>
    <xf numFmtId="49" fontId="21" fillId="0" borderId="0" xfId="1" applyNumberFormat="1" applyFont="1" applyFill="1" applyAlignment="1">
      <alignment horizontal="left" vertical="top"/>
    </xf>
    <xf numFmtId="0" fontId="22" fillId="0" borderId="0" xfId="0" applyNumberFormat="1" applyFont="1" applyFill="1" applyAlignment="1">
      <alignment horizontal="left" vertical="top"/>
    </xf>
    <xf numFmtId="0" fontId="0" fillId="0" borderId="0" xfId="0" applyFont="1" applyFill="1"/>
    <xf numFmtId="49" fontId="22" fillId="0" borderId="0" xfId="1" applyNumberFormat="1" applyFont="1" applyFill="1" applyAlignment="1">
      <alignment horizontal="left" vertical="top"/>
    </xf>
    <xf numFmtId="0" fontId="49" fillId="0" borderId="0" xfId="0" applyFont="1" applyFill="1"/>
    <xf numFmtId="0" fontId="49" fillId="0" borderId="0" xfId="0" applyFont="1" applyFill="1" applyAlignment="1"/>
    <xf numFmtId="0" fontId="50" fillId="0" borderId="0" xfId="0" applyFont="1" applyFill="1" applyAlignment="1"/>
    <xf numFmtId="0" fontId="36" fillId="0" borderId="0" xfId="0" applyFont="1" applyFill="1" applyAlignment="1"/>
    <xf numFmtId="0" fontId="11" fillId="0" borderId="0" xfId="0" applyFont="1" applyFill="1"/>
    <xf numFmtId="49" fontId="21" fillId="0" borderId="0" xfId="0" quotePrefix="1" applyNumberFormat="1" applyFont="1" applyFill="1" applyAlignment="1">
      <alignment horizontal="left" vertical="top"/>
    </xf>
    <xf numFmtId="0" fontId="49" fillId="0" borderId="0" xfId="0" applyFont="1" applyFill="1" applyAlignment="1">
      <alignment horizontal="left"/>
    </xf>
    <xf numFmtId="49" fontId="21" fillId="0" borderId="0" xfId="0" applyNumberFormat="1" applyFont="1" applyFill="1" applyAlignment="1">
      <alignment horizontal="center"/>
    </xf>
    <xf numFmtId="1" fontId="21" fillId="0" borderId="0" xfId="0" applyNumberFormat="1" applyFont="1" applyFill="1" applyAlignment="1">
      <alignment horizontal="center"/>
    </xf>
    <xf numFmtId="1" fontId="22" fillId="0" borderId="0" xfId="0" applyNumberFormat="1" applyFont="1" applyFill="1" applyAlignment="1">
      <alignment horizontal="center"/>
    </xf>
    <xf numFmtId="0" fontId="21" fillId="0" borderId="0" xfId="0" applyNumberFormat="1" applyFont="1" applyFill="1" applyAlignment="1">
      <alignment horizontal="center"/>
    </xf>
    <xf numFmtId="0" fontId="22" fillId="0" borderId="0" xfId="0" applyNumberFormat="1" applyFont="1" applyFill="1" applyAlignment="1">
      <alignment horizontal="center"/>
    </xf>
    <xf numFmtId="0" fontId="49" fillId="0" borderId="0" xfId="0" applyFont="1" applyFill="1" applyAlignment="1">
      <alignment horizontal="center"/>
    </xf>
    <xf numFmtId="0" fontId="50" fillId="0" borderId="0" xfId="0" applyFont="1" applyFill="1" applyAlignment="1">
      <alignment horizontal="center"/>
    </xf>
    <xf numFmtId="0" fontId="49" fillId="0" borderId="0" xfId="0" applyFont="1" applyAlignment="1">
      <alignment horizontal="center"/>
    </xf>
    <xf numFmtId="0" fontId="11" fillId="0" borderId="0" xfId="0" applyFont="1" applyFill="1" applyAlignment="1">
      <alignment horizontal="center"/>
    </xf>
    <xf numFmtId="0" fontId="51"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Breakdown of publications by domain, 1982-2018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stacked"/>
        <c:varyColors val="0"/>
        <c:ser>
          <c:idx val="0"/>
          <c:order val="0"/>
          <c:tx>
            <c:strRef>
              <c:f>Sheet3!$J$2</c:f>
              <c:strCache>
                <c:ptCount val="1"/>
                <c:pt idx="0">
                  <c:v>Consumers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Sheet3!$I$3:$I$22</c:f>
              <c:numCache>
                <c:formatCode>General</c:formatCode>
                <c:ptCount val="20"/>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Sheet3!$J$3:$J$22</c:f>
              <c:numCache>
                <c:formatCode>General</c:formatCode>
                <c:ptCount val="20"/>
                <c:pt idx="3">
                  <c:v>1</c:v>
                </c:pt>
                <c:pt idx="4">
                  <c:v>1</c:v>
                </c:pt>
                <c:pt idx="7">
                  <c:v>1</c:v>
                </c:pt>
                <c:pt idx="8">
                  <c:v>2</c:v>
                </c:pt>
                <c:pt idx="10">
                  <c:v>1</c:v>
                </c:pt>
                <c:pt idx="11">
                  <c:v>3</c:v>
                </c:pt>
                <c:pt idx="12">
                  <c:v>3</c:v>
                </c:pt>
                <c:pt idx="13">
                  <c:v>1</c:v>
                </c:pt>
                <c:pt idx="14">
                  <c:v>3</c:v>
                </c:pt>
                <c:pt idx="15">
                  <c:v>1</c:v>
                </c:pt>
                <c:pt idx="16">
                  <c:v>9</c:v>
                </c:pt>
                <c:pt idx="17">
                  <c:v>9</c:v>
                </c:pt>
                <c:pt idx="18">
                  <c:v>19</c:v>
                </c:pt>
                <c:pt idx="19">
                  <c:v>1</c:v>
                </c:pt>
              </c:numCache>
            </c:numRef>
          </c:val>
          <c:extLst>
            <c:ext xmlns:c16="http://schemas.microsoft.com/office/drawing/2014/chart" uri="{C3380CC4-5D6E-409C-BE32-E72D297353CC}">
              <c16:uniqueId val="{00000000-2355-7945-92BE-7C99866E0128}"/>
            </c:ext>
          </c:extLst>
        </c:ser>
        <c:ser>
          <c:idx val="1"/>
          <c:order val="1"/>
          <c:tx>
            <c:strRef>
              <c:f>Sheet3!$K$2</c:f>
              <c:strCache>
                <c:ptCount val="1"/>
                <c:pt idx="0">
                  <c:v>HRM</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Sheet3!$I$3:$I$22</c:f>
              <c:numCache>
                <c:formatCode>General</c:formatCode>
                <c:ptCount val="20"/>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Sheet3!$K$3:$K$22</c:f>
              <c:numCache>
                <c:formatCode>General</c:formatCode>
                <c:ptCount val="20"/>
                <c:pt idx="6">
                  <c:v>1</c:v>
                </c:pt>
                <c:pt idx="7">
                  <c:v>2</c:v>
                </c:pt>
                <c:pt idx="13">
                  <c:v>1</c:v>
                </c:pt>
                <c:pt idx="16">
                  <c:v>3</c:v>
                </c:pt>
                <c:pt idx="17">
                  <c:v>1</c:v>
                </c:pt>
              </c:numCache>
            </c:numRef>
          </c:val>
          <c:extLst>
            <c:ext xmlns:c16="http://schemas.microsoft.com/office/drawing/2014/chart" uri="{C3380CC4-5D6E-409C-BE32-E72D297353CC}">
              <c16:uniqueId val="{00000001-2355-7945-92BE-7C99866E0128}"/>
            </c:ext>
          </c:extLst>
        </c:ser>
        <c:ser>
          <c:idx val="2"/>
          <c:order val="2"/>
          <c:tx>
            <c:strRef>
              <c:f>Sheet3!$L$2</c:f>
              <c:strCache>
                <c:ptCount val="1"/>
                <c:pt idx="0">
                  <c:v>Industry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Sheet3!$I$3:$I$22</c:f>
              <c:numCache>
                <c:formatCode>General</c:formatCode>
                <c:ptCount val="20"/>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Sheet3!$L$3:$L$22</c:f>
              <c:numCache>
                <c:formatCode>General</c:formatCode>
                <c:ptCount val="20"/>
                <c:pt idx="4">
                  <c:v>2</c:v>
                </c:pt>
                <c:pt idx="7">
                  <c:v>1</c:v>
                </c:pt>
                <c:pt idx="8">
                  <c:v>1</c:v>
                </c:pt>
                <c:pt idx="9">
                  <c:v>1</c:v>
                </c:pt>
                <c:pt idx="11">
                  <c:v>3</c:v>
                </c:pt>
                <c:pt idx="12">
                  <c:v>2</c:v>
                </c:pt>
                <c:pt idx="13">
                  <c:v>1</c:v>
                </c:pt>
                <c:pt idx="14">
                  <c:v>3</c:v>
                </c:pt>
                <c:pt idx="15">
                  <c:v>2</c:v>
                </c:pt>
                <c:pt idx="17">
                  <c:v>2</c:v>
                </c:pt>
                <c:pt idx="18">
                  <c:v>2</c:v>
                </c:pt>
              </c:numCache>
            </c:numRef>
          </c:val>
          <c:extLst>
            <c:ext xmlns:c16="http://schemas.microsoft.com/office/drawing/2014/chart" uri="{C3380CC4-5D6E-409C-BE32-E72D297353CC}">
              <c16:uniqueId val="{00000002-2355-7945-92BE-7C99866E0128}"/>
            </c:ext>
          </c:extLst>
        </c:ser>
        <c:ser>
          <c:idx val="3"/>
          <c:order val="3"/>
          <c:tx>
            <c:strRef>
              <c:f>Sheet3!$M$2</c:f>
              <c:strCache>
                <c:ptCount val="1"/>
                <c:pt idx="0">
                  <c:v>Innnovation PD</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Sheet3!$I$3:$I$22</c:f>
              <c:numCache>
                <c:formatCode>General</c:formatCode>
                <c:ptCount val="20"/>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Sheet3!$M$3:$M$22</c:f>
              <c:numCache>
                <c:formatCode>General</c:formatCode>
                <c:ptCount val="20"/>
                <c:pt idx="3">
                  <c:v>1</c:v>
                </c:pt>
                <c:pt idx="4">
                  <c:v>1</c:v>
                </c:pt>
                <c:pt idx="8">
                  <c:v>1</c:v>
                </c:pt>
                <c:pt idx="10">
                  <c:v>1</c:v>
                </c:pt>
                <c:pt idx="12">
                  <c:v>1</c:v>
                </c:pt>
                <c:pt idx="14">
                  <c:v>2</c:v>
                </c:pt>
                <c:pt idx="15">
                  <c:v>1</c:v>
                </c:pt>
                <c:pt idx="16">
                  <c:v>1</c:v>
                </c:pt>
                <c:pt idx="17">
                  <c:v>1</c:v>
                </c:pt>
                <c:pt idx="18">
                  <c:v>2</c:v>
                </c:pt>
              </c:numCache>
            </c:numRef>
          </c:val>
          <c:extLst>
            <c:ext xmlns:c16="http://schemas.microsoft.com/office/drawing/2014/chart" uri="{C3380CC4-5D6E-409C-BE32-E72D297353CC}">
              <c16:uniqueId val="{00000003-2355-7945-92BE-7C99866E0128}"/>
            </c:ext>
          </c:extLst>
        </c:ser>
        <c:ser>
          <c:idx val="4"/>
          <c:order val="4"/>
          <c:tx>
            <c:strRef>
              <c:f>Sheet3!$N$2</c:f>
              <c:strCache>
                <c:ptCount val="1"/>
                <c:pt idx="0">
                  <c:v>Management</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Sheet3!$I$3:$I$22</c:f>
              <c:numCache>
                <c:formatCode>General</c:formatCode>
                <c:ptCount val="20"/>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Sheet3!$N$3:$N$22</c:f>
              <c:numCache>
                <c:formatCode>General</c:formatCode>
                <c:ptCount val="20"/>
                <c:pt idx="2">
                  <c:v>1</c:v>
                </c:pt>
                <c:pt idx="8">
                  <c:v>2</c:v>
                </c:pt>
                <c:pt idx="12">
                  <c:v>1</c:v>
                </c:pt>
                <c:pt idx="13">
                  <c:v>1</c:v>
                </c:pt>
                <c:pt idx="14">
                  <c:v>2</c:v>
                </c:pt>
                <c:pt idx="15">
                  <c:v>1</c:v>
                </c:pt>
                <c:pt idx="16">
                  <c:v>1</c:v>
                </c:pt>
                <c:pt idx="17">
                  <c:v>1</c:v>
                </c:pt>
                <c:pt idx="18">
                  <c:v>1</c:v>
                </c:pt>
              </c:numCache>
            </c:numRef>
          </c:val>
          <c:extLst>
            <c:ext xmlns:c16="http://schemas.microsoft.com/office/drawing/2014/chart" uri="{C3380CC4-5D6E-409C-BE32-E72D297353CC}">
              <c16:uniqueId val="{00000004-2355-7945-92BE-7C99866E0128}"/>
            </c:ext>
          </c:extLst>
        </c:ser>
        <c:ser>
          <c:idx val="5"/>
          <c:order val="5"/>
          <c:tx>
            <c:strRef>
              <c:f>Sheet3!$O$2</c:f>
              <c:strCache>
                <c:ptCount val="1"/>
                <c:pt idx="0">
                  <c:v>Marketing</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Sheet3!$I$3:$I$22</c:f>
              <c:numCache>
                <c:formatCode>General</c:formatCode>
                <c:ptCount val="20"/>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Sheet3!$O$3:$O$22</c:f>
              <c:numCache>
                <c:formatCode>General</c:formatCode>
                <c:ptCount val="20"/>
                <c:pt idx="5" formatCode="0">
                  <c:v>1</c:v>
                </c:pt>
                <c:pt idx="7">
                  <c:v>1</c:v>
                </c:pt>
                <c:pt idx="8">
                  <c:v>1</c:v>
                </c:pt>
                <c:pt idx="10">
                  <c:v>2</c:v>
                </c:pt>
                <c:pt idx="11" formatCode="0">
                  <c:v>1</c:v>
                </c:pt>
                <c:pt idx="12" formatCode="0">
                  <c:v>3</c:v>
                </c:pt>
                <c:pt idx="13" formatCode="0">
                  <c:v>2</c:v>
                </c:pt>
                <c:pt idx="14">
                  <c:v>9</c:v>
                </c:pt>
                <c:pt idx="15" formatCode="0">
                  <c:v>5</c:v>
                </c:pt>
                <c:pt idx="16" formatCode="0">
                  <c:v>9</c:v>
                </c:pt>
                <c:pt idx="17" formatCode="0">
                  <c:v>5</c:v>
                </c:pt>
                <c:pt idx="18" formatCode="0">
                  <c:v>3</c:v>
                </c:pt>
              </c:numCache>
            </c:numRef>
          </c:val>
          <c:extLst>
            <c:ext xmlns:c16="http://schemas.microsoft.com/office/drawing/2014/chart" uri="{C3380CC4-5D6E-409C-BE32-E72D297353CC}">
              <c16:uniqueId val="{00000005-2355-7945-92BE-7C99866E0128}"/>
            </c:ext>
          </c:extLst>
        </c:ser>
        <c:ser>
          <c:idx val="6"/>
          <c:order val="6"/>
          <c:tx>
            <c:strRef>
              <c:f>Sheet3!$P$2</c:f>
              <c:strCache>
                <c:ptCount val="1"/>
                <c:pt idx="0">
                  <c:v>Strategy</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Sheet3!$I$3:$I$22</c:f>
              <c:numCache>
                <c:formatCode>General</c:formatCode>
                <c:ptCount val="20"/>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numCache>
            </c:numRef>
          </c:cat>
          <c:val>
            <c:numRef>
              <c:f>Sheet3!$P$3:$P$22</c:f>
              <c:numCache>
                <c:formatCode>General</c:formatCode>
                <c:ptCount val="20"/>
                <c:pt idx="4">
                  <c:v>1</c:v>
                </c:pt>
                <c:pt idx="5">
                  <c:v>1</c:v>
                </c:pt>
                <c:pt idx="7">
                  <c:v>2</c:v>
                </c:pt>
                <c:pt idx="8">
                  <c:v>3</c:v>
                </c:pt>
                <c:pt idx="9">
                  <c:v>1</c:v>
                </c:pt>
                <c:pt idx="10">
                  <c:v>1</c:v>
                </c:pt>
                <c:pt idx="11">
                  <c:v>3</c:v>
                </c:pt>
                <c:pt idx="12">
                  <c:v>3</c:v>
                </c:pt>
                <c:pt idx="13">
                  <c:v>2</c:v>
                </c:pt>
                <c:pt idx="14">
                  <c:v>5</c:v>
                </c:pt>
                <c:pt idx="15">
                  <c:v>2</c:v>
                </c:pt>
                <c:pt idx="16">
                  <c:v>3</c:v>
                </c:pt>
                <c:pt idx="17">
                  <c:v>1</c:v>
                </c:pt>
                <c:pt idx="18">
                  <c:v>9</c:v>
                </c:pt>
                <c:pt idx="19">
                  <c:v>1</c:v>
                </c:pt>
              </c:numCache>
            </c:numRef>
          </c:val>
          <c:extLst>
            <c:ext xmlns:c16="http://schemas.microsoft.com/office/drawing/2014/chart" uri="{C3380CC4-5D6E-409C-BE32-E72D297353CC}">
              <c16:uniqueId val="{00000006-2355-7945-92BE-7C99866E0128}"/>
            </c:ext>
          </c:extLst>
        </c:ser>
        <c:dLbls>
          <c:dLblPos val="ctr"/>
          <c:showLegendKey val="0"/>
          <c:showVal val="1"/>
          <c:showCatName val="0"/>
          <c:showSerName val="0"/>
          <c:showPercent val="0"/>
          <c:showBubbleSize val="0"/>
        </c:dLbls>
        <c:gapWidth val="150"/>
        <c:overlap val="100"/>
        <c:axId val="1829500976"/>
        <c:axId val="1829442448"/>
      </c:barChart>
      <c:catAx>
        <c:axId val="182950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29442448"/>
        <c:crosses val="autoZero"/>
        <c:auto val="1"/>
        <c:lblAlgn val="ctr"/>
        <c:lblOffset val="100"/>
        <c:noMultiLvlLbl val="0"/>
      </c:catAx>
      <c:valAx>
        <c:axId val="182944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29500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Sheet2!$F$1</c:f>
              <c:strCache>
                <c:ptCount val="1"/>
                <c:pt idx="0">
                  <c:v>Value constellations</c:v>
                </c:pt>
              </c:strCache>
            </c:strRef>
          </c:tx>
          <c:spPr>
            <a:ln w="28575" cap="rnd">
              <a:solidFill>
                <a:schemeClr val="accent1"/>
              </a:solidFill>
              <a:round/>
            </a:ln>
            <a:effectLst/>
          </c:spPr>
          <c:marker>
            <c:symbol val="none"/>
          </c:marker>
          <c:cat>
            <c:numRef>
              <c:f>Sheet2!$E$2:$E$20</c:f>
              <c:numCache>
                <c:formatCode>0</c:formatCode>
                <c:ptCount val="19"/>
                <c:pt idx="0">
                  <c:v>2001</c:v>
                </c:pt>
                <c:pt idx="1">
                  <c:v>2002</c:v>
                </c:pt>
                <c:pt idx="2">
                  <c:v>2003</c:v>
                </c:pt>
                <c:pt idx="3">
                  <c:v>2004</c:v>
                </c:pt>
                <c:pt idx="4">
                  <c:v>2005</c:v>
                </c:pt>
                <c:pt idx="5">
                  <c:v>2006</c:v>
                </c:pt>
                <c:pt idx="6">
                  <c:v>2007</c:v>
                </c:pt>
                <c:pt idx="7" formatCode="General">
                  <c:v>2008</c:v>
                </c:pt>
                <c:pt idx="8">
                  <c:v>2009</c:v>
                </c:pt>
                <c:pt idx="9">
                  <c:v>2010</c:v>
                </c:pt>
                <c:pt idx="10">
                  <c:v>2011</c:v>
                </c:pt>
                <c:pt idx="11" formatCode="General">
                  <c:v>2012</c:v>
                </c:pt>
                <c:pt idx="12">
                  <c:v>2013</c:v>
                </c:pt>
                <c:pt idx="13">
                  <c:v>2014</c:v>
                </c:pt>
                <c:pt idx="14">
                  <c:v>2015</c:v>
                </c:pt>
                <c:pt idx="15">
                  <c:v>2016</c:v>
                </c:pt>
                <c:pt idx="16">
                  <c:v>2017</c:v>
                </c:pt>
                <c:pt idx="17">
                  <c:v>2018</c:v>
                </c:pt>
                <c:pt idx="18" formatCode="General">
                  <c:v>2019</c:v>
                </c:pt>
              </c:numCache>
            </c:numRef>
          </c:cat>
          <c:val>
            <c:numRef>
              <c:f>Sheet2!$F$2:$F$20</c:f>
              <c:numCache>
                <c:formatCode>General</c:formatCode>
                <c:ptCount val="19"/>
                <c:pt idx="0">
                  <c:v>1</c:v>
                </c:pt>
                <c:pt idx="1">
                  <c:v>1</c:v>
                </c:pt>
                <c:pt idx="2">
                  <c:v>3</c:v>
                </c:pt>
                <c:pt idx="3">
                  <c:v>2</c:v>
                </c:pt>
                <c:pt idx="4">
                  <c:v>0</c:v>
                </c:pt>
                <c:pt idx="5">
                  <c:v>6</c:v>
                </c:pt>
                <c:pt idx="6">
                  <c:v>2</c:v>
                </c:pt>
                <c:pt idx="7">
                  <c:v>4</c:v>
                </c:pt>
                <c:pt idx="8">
                  <c:v>3</c:v>
                </c:pt>
                <c:pt idx="9">
                  <c:v>2</c:v>
                </c:pt>
                <c:pt idx="10">
                  <c:v>4</c:v>
                </c:pt>
                <c:pt idx="11">
                  <c:v>4</c:v>
                </c:pt>
                <c:pt idx="12">
                  <c:v>16</c:v>
                </c:pt>
                <c:pt idx="13">
                  <c:v>5</c:v>
                </c:pt>
                <c:pt idx="14">
                  <c:v>6</c:v>
                </c:pt>
                <c:pt idx="15">
                  <c:v>7</c:v>
                </c:pt>
                <c:pt idx="16">
                  <c:v>7</c:v>
                </c:pt>
                <c:pt idx="17">
                  <c:v>7</c:v>
                </c:pt>
                <c:pt idx="18">
                  <c:v>7</c:v>
                </c:pt>
              </c:numCache>
            </c:numRef>
          </c:val>
          <c:smooth val="0"/>
          <c:extLst>
            <c:ext xmlns:c16="http://schemas.microsoft.com/office/drawing/2014/chart" uri="{C3380CC4-5D6E-409C-BE32-E72D297353CC}">
              <c16:uniqueId val="{00000000-B2DC-9143-A18D-A7869DFD6BBA}"/>
            </c:ext>
          </c:extLst>
        </c:ser>
        <c:ser>
          <c:idx val="1"/>
          <c:order val="1"/>
          <c:tx>
            <c:strRef>
              <c:f>Sheet2!$G$1</c:f>
              <c:strCache>
                <c:ptCount val="1"/>
                <c:pt idx="0">
                  <c:v>Value co-creation</c:v>
                </c:pt>
              </c:strCache>
            </c:strRef>
          </c:tx>
          <c:spPr>
            <a:ln w="28575" cap="rnd">
              <a:solidFill>
                <a:schemeClr val="accent2"/>
              </a:solidFill>
              <a:round/>
            </a:ln>
            <a:effectLst/>
          </c:spPr>
          <c:marker>
            <c:symbol val="none"/>
          </c:marker>
          <c:cat>
            <c:numRef>
              <c:f>Sheet2!$E$2:$E$20</c:f>
              <c:numCache>
                <c:formatCode>0</c:formatCode>
                <c:ptCount val="19"/>
                <c:pt idx="0">
                  <c:v>2001</c:v>
                </c:pt>
                <c:pt idx="1">
                  <c:v>2002</c:v>
                </c:pt>
                <c:pt idx="2">
                  <c:v>2003</c:v>
                </c:pt>
                <c:pt idx="3">
                  <c:v>2004</c:v>
                </c:pt>
                <c:pt idx="4">
                  <c:v>2005</c:v>
                </c:pt>
                <c:pt idx="5">
                  <c:v>2006</c:v>
                </c:pt>
                <c:pt idx="6">
                  <c:v>2007</c:v>
                </c:pt>
                <c:pt idx="7" formatCode="General">
                  <c:v>2008</c:v>
                </c:pt>
                <c:pt idx="8">
                  <c:v>2009</c:v>
                </c:pt>
                <c:pt idx="9">
                  <c:v>2010</c:v>
                </c:pt>
                <c:pt idx="10">
                  <c:v>2011</c:v>
                </c:pt>
                <c:pt idx="11" formatCode="General">
                  <c:v>2012</c:v>
                </c:pt>
                <c:pt idx="12">
                  <c:v>2013</c:v>
                </c:pt>
                <c:pt idx="13">
                  <c:v>2014</c:v>
                </c:pt>
                <c:pt idx="14">
                  <c:v>2015</c:v>
                </c:pt>
                <c:pt idx="15">
                  <c:v>2016</c:v>
                </c:pt>
                <c:pt idx="16">
                  <c:v>2017</c:v>
                </c:pt>
                <c:pt idx="17">
                  <c:v>2018</c:v>
                </c:pt>
                <c:pt idx="18" formatCode="General">
                  <c:v>2019</c:v>
                </c:pt>
              </c:numCache>
            </c:numRef>
          </c:cat>
          <c:val>
            <c:numRef>
              <c:f>Sheet2!$G$2:$G$20</c:f>
              <c:numCache>
                <c:formatCode>General</c:formatCode>
                <c:ptCount val="19"/>
                <c:pt idx="0">
                  <c:v>0</c:v>
                </c:pt>
                <c:pt idx="1">
                  <c:v>0</c:v>
                </c:pt>
                <c:pt idx="2">
                  <c:v>0</c:v>
                </c:pt>
                <c:pt idx="3">
                  <c:v>0</c:v>
                </c:pt>
                <c:pt idx="4">
                  <c:v>0</c:v>
                </c:pt>
                <c:pt idx="5">
                  <c:v>0</c:v>
                </c:pt>
                <c:pt idx="6">
                  <c:v>1</c:v>
                </c:pt>
                <c:pt idx="7">
                  <c:v>0</c:v>
                </c:pt>
                <c:pt idx="8">
                  <c:v>0</c:v>
                </c:pt>
                <c:pt idx="9">
                  <c:v>1</c:v>
                </c:pt>
                <c:pt idx="10">
                  <c:v>2</c:v>
                </c:pt>
                <c:pt idx="11">
                  <c:v>0</c:v>
                </c:pt>
                <c:pt idx="12">
                  <c:v>2</c:v>
                </c:pt>
                <c:pt idx="13">
                  <c:v>2</c:v>
                </c:pt>
                <c:pt idx="14">
                  <c:v>2</c:v>
                </c:pt>
                <c:pt idx="15">
                  <c:v>0</c:v>
                </c:pt>
                <c:pt idx="16">
                  <c:v>2</c:v>
                </c:pt>
                <c:pt idx="17">
                  <c:v>1</c:v>
                </c:pt>
                <c:pt idx="18">
                  <c:v>4</c:v>
                </c:pt>
              </c:numCache>
            </c:numRef>
          </c:val>
          <c:smooth val="0"/>
          <c:extLst>
            <c:ext xmlns:c16="http://schemas.microsoft.com/office/drawing/2014/chart" uri="{C3380CC4-5D6E-409C-BE32-E72D297353CC}">
              <c16:uniqueId val="{00000001-B2DC-9143-A18D-A7869DFD6BBA}"/>
            </c:ext>
          </c:extLst>
        </c:ser>
        <c:ser>
          <c:idx val="2"/>
          <c:order val="2"/>
          <c:tx>
            <c:strRef>
              <c:f>Sheet2!$H$1</c:f>
              <c:strCache>
                <c:ptCount val="1"/>
                <c:pt idx="0">
                  <c:v>Value-in-use</c:v>
                </c:pt>
              </c:strCache>
            </c:strRef>
          </c:tx>
          <c:spPr>
            <a:ln w="28575" cap="rnd">
              <a:solidFill>
                <a:schemeClr val="accent3"/>
              </a:solidFill>
              <a:round/>
            </a:ln>
            <a:effectLst/>
          </c:spPr>
          <c:marker>
            <c:symbol val="none"/>
          </c:marker>
          <c:cat>
            <c:numRef>
              <c:f>Sheet2!$E$2:$E$20</c:f>
              <c:numCache>
                <c:formatCode>0</c:formatCode>
                <c:ptCount val="19"/>
                <c:pt idx="0">
                  <c:v>2001</c:v>
                </c:pt>
                <c:pt idx="1">
                  <c:v>2002</c:v>
                </c:pt>
                <c:pt idx="2">
                  <c:v>2003</c:v>
                </c:pt>
                <c:pt idx="3">
                  <c:v>2004</c:v>
                </c:pt>
                <c:pt idx="4">
                  <c:v>2005</c:v>
                </c:pt>
                <c:pt idx="5">
                  <c:v>2006</c:v>
                </c:pt>
                <c:pt idx="6">
                  <c:v>2007</c:v>
                </c:pt>
                <c:pt idx="7" formatCode="General">
                  <c:v>2008</c:v>
                </c:pt>
                <c:pt idx="8">
                  <c:v>2009</c:v>
                </c:pt>
                <c:pt idx="9">
                  <c:v>2010</c:v>
                </c:pt>
                <c:pt idx="10">
                  <c:v>2011</c:v>
                </c:pt>
                <c:pt idx="11" formatCode="General">
                  <c:v>2012</c:v>
                </c:pt>
                <c:pt idx="12">
                  <c:v>2013</c:v>
                </c:pt>
                <c:pt idx="13">
                  <c:v>2014</c:v>
                </c:pt>
                <c:pt idx="14">
                  <c:v>2015</c:v>
                </c:pt>
                <c:pt idx="15">
                  <c:v>2016</c:v>
                </c:pt>
                <c:pt idx="16">
                  <c:v>2017</c:v>
                </c:pt>
                <c:pt idx="17">
                  <c:v>2018</c:v>
                </c:pt>
                <c:pt idx="18" formatCode="General">
                  <c:v>2019</c:v>
                </c:pt>
              </c:numCache>
            </c:numRef>
          </c:cat>
          <c:val>
            <c:numRef>
              <c:f>Sheet2!$H$2:$H$20</c:f>
              <c:numCache>
                <c:formatCode>General</c:formatCode>
                <c:ptCount val="19"/>
                <c:pt idx="0">
                  <c:v>0</c:v>
                </c:pt>
                <c:pt idx="1">
                  <c:v>0</c:v>
                </c:pt>
                <c:pt idx="2">
                  <c:v>1</c:v>
                </c:pt>
                <c:pt idx="3">
                  <c:v>0</c:v>
                </c:pt>
                <c:pt idx="4">
                  <c:v>0</c:v>
                </c:pt>
                <c:pt idx="5">
                  <c:v>0</c:v>
                </c:pt>
                <c:pt idx="6">
                  <c:v>0</c:v>
                </c:pt>
                <c:pt idx="7">
                  <c:v>0</c:v>
                </c:pt>
                <c:pt idx="8">
                  <c:v>3</c:v>
                </c:pt>
                <c:pt idx="9">
                  <c:v>4</c:v>
                </c:pt>
                <c:pt idx="10">
                  <c:v>3</c:v>
                </c:pt>
                <c:pt idx="11">
                  <c:v>1</c:v>
                </c:pt>
                <c:pt idx="12">
                  <c:v>2</c:v>
                </c:pt>
                <c:pt idx="13">
                  <c:v>2</c:v>
                </c:pt>
                <c:pt idx="14">
                  <c:v>4</c:v>
                </c:pt>
                <c:pt idx="15">
                  <c:v>7</c:v>
                </c:pt>
                <c:pt idx="16">
                  <c:v>10</c:v>
                </c:pt>
                <c:pt idx="17">
                  <c:v>2</c:v>
                </c:pt>
                <c:pt idx="18">
                  <c:v>1</c:v>
                </c:pt>
              </c:numCache>
            </c:numRef>
          </c:val>
          <c:smooth val="0"/>
          <c:extLst>
            <c:ext xmlns:c16="http://schemas.microsoft.com/office/drawing/2014/chart" uri="{C3380CC4-5D6E-409C-BE32-E72D297353CC}">
              <c16:uniqueId val="{00000002-B2DC-9143-A18D-A7869DFD6BBA}"/>
            </c:ext>
          </c:extLst>
        </c:ser>
        <c:ser>
          <c:idx val="3"/>
          <c:order val="3"/>
          <c:tx>
            <c:strRef>
              <c:f>Sheet2!$I$1</c:f>
              <c:strCache>
                <c:ptCount val="1"/>
                <c:pt idx="0">
                  <c:v>Value-in-exchange</c:v>
                </c:pt>
              </c:strCache>
            </c:strRef>
          </c:tx>
          <c:spPr>
            <a:ln w="28575" cap="rnd">
              <a:solidFill>
                <a:schemeClr val="accent4"/>
              </a:solidFill>
              <a:round/>
            </a:ln>
            <a:effectLst/>
          </c:spPr>
          <c:marker>
            <c:symbol val="none"/>
          </c:marker>
          <c:cat>
            <c:numRef>
              <c:f>Sheet2!$E$2:$E$20</c:f>
              <c:numCache>
                <c:formatCode>0</c:formatCode>
                <c:ptCount val="19"/>
                <c:pt idx="0">
                  <c:v>2001</c:v>
                </c:pt>
                <c:pt idx="1">
                  <c:v>2002</c:v>
                </c:pt>
                <c:pt idx="2">
                  <c:v>2003</c:v>
                </c:pt>
                <c:pt idx="3">
                  <c:v>2004</c:v>
                </c:pt>
                <c:pt idx="4">
                  <c:v>2005</c:v>
                </c:pt>
                <c:pt idx="5">
                  <c:v>2006</c:v>
                </c:pt>
                <c:pt idx="6">
                  <c:v>2007</c:v>
                </c:pt>
                <c:pt idx="7" formatCode="General">
                  <c:v>2008</c:v>
                </c:pt>
                <c:pt idx="8">
                  <c:v>2009</c:v>
                </c:pt>
                <c:pt idx="9">
                  <c:v>2010</c:v>
                </c:pt>
                <c:pt idx="10">
                  <c:v>2011</c:v>
                </c:pt>
                <c:pt idx="11" formatCode="General">
                  <c:v>2012</c:v>
                </c:pt>
                <c:pt idx="12">
                  <c:v>2013</c:v>
                </c:pt>
                <c:pt idx="13">
                  <c:v>2014</c:v>
                </c:pt>
                <c:pt idx="14">
                  <c:v>2015</c:v>
                </c:pt>
                <c:pt idx="15">
                  <c:v>2016</c:v>
                </c:pt>
                <c:pt idx="16">
                  <c:v>2017</c:v>
                </c:pt>
                <c:pt idx="17">
                  <c:v>2018</c:v>
                </c:pt>
                <c:pt idx="18" formatCode="General">
                  <c:v>2019</c:v>
                </c:pt>
              </c:numCache>
            </c:numRef>
          </c:cat>
          <c:val>
            <c:numRef>
              <c:f>Sheet2!$I$2:$I$20</c:f>
              <c:numCache>
                <c:formatCode>General</c:formatCode>
                <c:ptCount val="19"/>
                <c:pt idx="0">
                  <c:v>1</c:v>
                </c:pt>
                <c:pt idx="1">
                  <c:v>1</c:v>
                </c:pt>
                <c:pt idx="2">
                  <c:v>1</c:v>
                </c:pt>
                <c:pt idx="3">
                  <c:v>1</c:v>
                </c:pt>
                <c:pt idx="4">
                  <c:v>3</c:v>
                </c:pt>
                <c:pt idx="5">
                  <c:v>2</c:v>
                </c:pt>
                <c:pt idx="6">
                  <c:v>7</c:v>
                </c:pt>
                <c:pt idx="7">
                  <c:v>1</c:v>
                </c:pt>
                <c:pt idx="8">
                  <c:v>3</c:v>
                </c:pt>
                <c:pt idx="9">
                  <c:v>4</c:v>
                </c:pt>
                <c:pt idx="10">
                  <c:v>6</c:v>
                </c:pt>
                <c:pt idx="11">
                  <c:v>2</c:v>
                </c:pt>
                <c:pt idx="12">
                  <c:v>10</c:v>
                </c:pt>
                <c:pt idx="13">
                  <c:v>7</c:v>
                </c:pt>
                <c:pt idx="14">
                  <c:v>12</c:v>
                </c:pt>
                <c:pt idx="15">
                  <c:v>6</c:v>
                </c:pt>
                <c:pt idx="16">
                  <c:v>16</c:v>
                </c:pt>
                <c:pt idx="17">
                  <c:v>7</c:v>
                </c:pt>
                <c:pt idx="18">
                  <c:v>4</c:v>
                </c:pt>
              </c:numCache>
            </c:numRef>
          </c:val>
          <c:smooth val="0"/>
          <c:extLst>
            <c:ext xmlns:c16="http://schemas.microsoft.com/office/drawing/2014/chart" uri="{C3380CC4-5D6E-409C-BE32-E72D297353CC}">
              <c16:uniqueId val="{00000003-B2DC-9143-A18D-A7869DFD6BBA}"/>
            </c:ext>
          </c:extLst>
        </c:ser>
        <c:ser>
          <c:idx val="4"/>
          <c:order val="4"/>
          <c:tx>
            <c:strRef>
              <c:f>Sheet2!$J$1</c:f>
              <c:strCache>
                <c:ptCount val="1"/>
                <c:pt idx="0">
                  <c:v>Consumers as co-developers</c:v>
                </c:pt>
              </c:strCache>
            </c:strRef>
          </c:tx>
          <c:spPr>
            <a:ln w="28575" cap="rnd">
              <a:solidFill>
                <a:schemeClr val="accent5"/>
              </a:solidFill>
              <a:round/>
            </a:ln>
            <a:effectLst/>
          </c:spPr>
          <c:marker>
            <c:symbol val="none"/>
          </c:marker>
          <c:cat>
            <c:numRef>
              <c:f>Sheet2!$E$2:$E$20</c:f>
              <c:numCache>
                <c:formatCode>0</c:formatCode>
                <c:ptCount val="19"/>
                <c:pt idx="0">
                  <c:v>2001</c:v>
                </c:pt>
                <c:pt idx="1">
                  <c:v>2002</c:v>
                </c:pt>
                <c:pt idx="2">
                  <c:v>2003</c:v>
                </c:pt>
                <c:pt idx="3">
                  <c:v>2004</c:v>
                </c:pt>
                <c:pt idx="4">
                  <c:v>2005</c:v>
                </c:pt>
                <c:pt idx="5">
                  <c:v>2006</c:v>
                </c:pt>
                <c:pt idx="6">
                  <c:v>2007</c:v>
                </c:pt>
                <c:pt idx="7" formatCode="General">
                  <c:v>2008</c:v>
                </c:pt>
                <c:pt idx="8">
                  <c:v>2009</c:v>
                </c:pt>
                <c:pt idx="9">
                  <c:v>2010</c:v>
                </c:pt>
                <c:pt idx="10">
                  <c:v>2011</c:v>
                </c:pt>
                <c:pt idx="11" formatCode="General">
                  <c:v>2012</c:v>
                </c:pt>
                <c:pt idx="12">
                  <c:v>2013</c:v>
                </c:pt>
                <c:pt idx="13">
                  <c:v>2014</c:v>
                </c:pt>
                <c:pt idx="14">
                  <c:v>2015</c:v>
                </c:pt>
                <c:pt idx="15">
                  <c:v>2016</c:v>
                </c:pt>
                <c:pt idx="16">
                  <c:v>2017</c:v>
                </c:pt>
                <c:pt idx="17">
                  <c:v>2018</c:v>
                </c:pt>
                <c:pt idx="18" formatCode="General">
                  <c:v>2019</c:v>
                </c:pt>
              </c:numCache>
            </c:numRef>
          </c:cat>
          <c:val>
            <c:numRef>
              <c:f>Sheet2!$J$2:$J$20</c:f>
              <c:numCache>
                <c:formatCode>General</c:formatCode>
                <c:ptCount val="19"/>
                <c:pt idx="0">
                  <c:v>0</c:v>
                </c:pt>
                <c:pt idx="1">
                  <c:v>0</c:v>
                </c:pt>
                <c:pt idx="2">
                  <c:v>1</c:v>
                </c:pt>
                <c:pt idx="3">
                  <c:v>0</c:v>
                </c:pt>
                <c:pt idx="4">
                  <c:v>0</c:v>
                </c:pt>
                <c:pt idx="5">
                  <c:v>0</c:v>
                </c:pt>
                <c:pt idx="6">
                  <c:v>1</c:v>
                </c:pt>
                <c:pt idx="7">
                  <c:v>1</c:v>
                </c:pt>
                <c:pt idx="8">
                  <c:v>0</c:v>
                </c:pt>
                <c:pt idx="9">
                  <c:v>2</c:v>
                </c:pt>
                <c:pt idx="10">
                  <c:v>0</c:v>
                </c:pt>
                <c:pt idx="11">
                  <c:v>1</c:v>
                </c:pt>
                <c:pt idx="12">
                  <c:v>0</c:v>
                </c:pt>
                <c:pt idx="13">
                  <c:v>1</c:v>
                </c:pt>
                <c:pt idx="14">
                  <c:v>2</c:v>
                </c:pt>
                <c:pt idx="15">
                  <c:v>0</c:v>
                </c:pt>
                <c:pt idx="16">
                  <c:v>1</c:v>
                </c:pt>
                <c:pt idx="17">
                  <c:v>0</c:v>
                </c:pt>
                <c:pt idx="18">
                  <c:v>0</c:v>
                </c:pt>
              </c:numCache>
            </c:numRef>
          </c:val>
          <c:smooth val="0"/>
          <c:extLst>
            <c:ext xmlns:c16="http://schemas.microsoft.com/office/drawing/2014/chart" uri="{C3380CC4-5D6E-409C-BE32-E72D297353CC}">
              <c16:uniqueId val="{00000004-B2DC-9143-A18D-A7869DFD6BBA}"/>
            </c:ext>
          </c:extLst>
        </c:ser>
        <c:ser>
          <c:idx val="5"/>
          <c:order val="5"/>
          <c:tx>
            <c:strRef>
              <c:f>Sheet2!$K$1</c:f>
              <c:strCache>
                <c:ptCount val="1"/>
                <c:pt idx="0">
                  <c:v>Value-in-exchange (critical)</c:v>
                </c:pt>
              </c:strCache>
            </c:strRef>
          </c:tx>
          <c:spPr>
            <a:ln w="28575" cap="rnd">
              <a:solidFill>
                <a:schemeClr val="accent6"/>
              </a:solidFill>
              <a:round/>
            </a:ln>
            <a:effectLst/>
          </c:spPr>
          <c:marker>
            <c:symbol val="none"/>
          </c:marker>
          <c:cat>
            <c:numRef>
              <c:f>Sheet2!$E$2:$E$20</c:f>
              <c:numCache>
                <c:formatCode>0</c:formatCode>
                <c:ptCount val="19"/>
                <c:pt idx="0">
                  <c:v>2001</c:v>
                </c:pt>
                <c:pt idx="1">
                  <c:v>2002</c:v>
                </c:pt>
                <c:pt idx="2">
                  <c:v>2003</c:v>
                </c:pt>
                <c:pt idx="3">
                  <c:v>2004</c:v>
                </c:pt>
                <c:pt idx="4">
                  <c:v>2005</c:v>
                </c:pt>
                <c:pt idx="5">
                  <c:v>2006</c:v>
                </c:pt>
                <c:pt idx="6">
                  <c:v>2007</c:v>
                </c:pt>
                <c:pt idx="7" formatCode="General">
                  <c:v>2008</c:v>
                </c:pt>
                <c:pt idx="8">
                  <c:v>2009</c:v>
                </c:pt>
                <c:pt idx="9">
                  <c:v>2010</c:v>
                </c:pt>
                <c:pt idx="10">
                  <c:v>2011</c:v>
                </c:pt>
                <c:pt idx="11" formatCode="General">
                  <c:v>2012</c:v>
                </c:pt>
                <c:pt idx="12">
                  <c:v>2013</c:v>
                </c:pt>
                <c:pt idx="13">
                  <c:v>2014</c:v>
                </c:pt>
                <c:pt idx="14">
                  <c:v>2015</c:v>
                </c:pt>
                <c:pt idx="15">
                  <c:v>2016</c:v>
                </c:pt>
                <c:pt idx="16">
                  <c:v>2017</c:v>
                </c:pt>
                <c:pt idx="17">
                  <c:v>2018</c:v>
                </c:pt>
                <c:pt idx="18" formatCode="General">
                  <c:v>2019</c:v>
                </c:pt>
              </c:numCache>
            </c:numRef>
          </c:cat>
          <c:val>
            <c:numRef>
              <c:f>Sheet2!$K$2:$K$20</c:f>
              <c:numCache>
                <c:formatCode>General</c:formatCode>
                <c:ptCount val="19"/>
                <c:pt idx="0">
                  <c:v>0</c:v>
                </c:pt>
                <c:pt idx="1">
                  <c:v>0</c:v>
                </c:pt>
                <c:pt idx="2">
                  <c:v>0</c:v>
                </c:pt>
                <c:pt idx="3">
                  <c:v>0</c:v>
                </c:pt>
                <c:pt idx="4">
                  <c:v>0</c:v>
                </c:pt>
                <c:pt idx="5">
                  <c:v>1</c:v>
                </c:pt>
                <c:pt idx="6">
                  <c:v>0</c:v>
                </c:pt>
                <c:pt idx="7">
                  <c:v>0</c:v>
                </c:pt>
                <c:pt idx="8">
                  <c:v>0</c:v>
                </c:pt>
                <c:pt idx="9">
                  <c:v>0</c:v>
                </c:pt>
                <c:pt idx="10">
                  <c:v>0</c:v>
                </c:pt>
                <c:pt idx="11">
                  <c:v>0</c:v>
                </c:pt>
                <c:pt idx="12">
                  <c:v>2</c:v>
                </c:pt>
                <c:pt idx="13">
                  <c:v>0</c:v>
                </c:pt>
                <c:pt idx="14">
                  <c:v>4</c:v>
                </c:pt>
                <c:pt idx="15">
                  <c:v>0</c:v>
                </c:pt>
                <c:pt idx="16">
                  <c:v>1</c:v>
                </c:pt>
                <c:pt idx="17">
                  <c:v>2</c:v>
                </c:pt>
                <c:pt idx="18">
                  <c:v>4</c:v>
                </c:pt>
              </c:numCache>
            </c:numRef>
          </c:val>
          <c:smooth val="0"/>
          <c:extLst>
            <c:ext xmlns:c16="http://schemas.microsoft.com/office/drawing/2014/chart" uri="{C3380CC4-5D6E-409C-BE32-E72D297353CC}">
              <c16:uniqueId val="{00000005-B2DC-9143-A18D-A7869DFD6BBA}"/>
            </c:ext>
          </c:extLst>
        </c:ser>
        <c:dLbls>
          <c:showLegendKey val="0"/>
          <c:showVal val="0"/>
          <c:showCatName val="0"/>
          <c:showSerName val="0"/>
          <c:showPercent val="0"/>
          <c:showBubbleSize val="0"/>
        </c:dLbls>
        <c:smooth val="0"/>
        <c:axId val="769698400"/>
        <c:axId val="793392448"/>
      </c:lineChart>
      <c:catAx>
        <c:axId val="76969840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793392448"/>
        <c:crosses val="autoZero"/>
        <c:auto val="1"/>
        <c:lblAlgn val="ctr"/>
        <c:lblOffset val="100"/>
        <c:noMultiLvlLbl val="0"/>
      </c:catAx>
      <c:valAx>
        <c:axId val="79339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76969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546100</xdr:colOff>
      <xdr:row>29</xdr:row>
      <xdr:rowOff>63500</xdr:rowOff>
    </xdr:from>
    <xdr:to>
      <xdr:col>13</xdr:col>
      <xdr:colOff>615950</xdr:colOff>
      <xdr:row>51</xdr:row>
      <xdr:rowOff>19050</xdr:rowOff>
    </xdr:to>
    <xdr:graphicFrame macro="">
      <xdr:nvGraphicFramePr>
        <xdr:cNvPr id="3" name="Chart 2">
          <a:extLst>
            <a:ext uri="{FF2B5EF4-FFF2-40B4-BE49-F238E27FC236}">
              <a16:creationId xmlns:a16="http://schemas.microsoft.com/office/drawing/2014/main" id="{F1512B17-D91E-9343-AE68-3B81066535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222250</xdr:colOff>
      <xdr:row>27</xdr:row>
      <xdr:rowOff>127000</xdr:rowOff>
    </xdr:from>
    <xdr:to>
      <xdr:col>15</xdr:col>
      <xdr:colOff>762000</xdr:colOff>
      <xdr:row>60</xdr:row>
      <xdr:rowOff>127000</xdr:rowOff>
    </xdr:to>
    <xdr:graphicFrame macro="">
      <xdr:nvGraphicFramePr>
        <xdr:cNvPr id="3" name="Chart 2">
          <a:extLst>
            <a:ext uri="{FF2B5EF4-FFF2-40B4-BE49-F238E27FC236}">
              <a16:creationId xmlns:a16="http://schemas.microsoft.com/office/drawing/2014/main" id="{CB1ECD88-DF2F-3240-8D6B-A76D8677C5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miikkalehtonen/Library/Containers/com.microsoft.Excel/Data/Library/Application%20Support/Microsoft/SUPER_CLEANED_Literature-list%20(version%201).xlsb"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htonen Miikka" refreshedDate="43227.501835995368" createdVersion="6" refreshedVersion="6" minRefreshableVersion="3" recordCount="247" xr:uid="{83F9ABA7-A5C8-1042-9BF5-E7FF11FCAEAB}">
  <cacheSource type="worksheet">
    <worksheetSource ref="A1:B1048576" sheet="Sheet1" r:id="rId2"/>
  </cacheSource>
  <cacheFields count="2">
    <cacheField name="Domain" numFmtId="0">
      <sharedItems containsBlank="1"/>
    </cacheField>
    <cacheField name="Year" numFmtId="0">
      <sharedItems containsBlank="1" containsMixedTypes="1" containsNumber="1" containsInteger="1" minValue="1982" maxValue="2018" count="28">
        <n v="1982"/>
        <n v="1997"/>
        <n v="2000"/>
        <n v="2001"/>
        <n v="2002"/>
        <n v="2003"/>
        <n v="2004"/>
        <n v="2005"/>
        <n v="2006"/>
        <n v="2007"/>
        <n v="2008"/>
        <n v="2009"/>
        <n v="2010"/>
        <n v="2011"/>
        <s v="2011"/>
        <n v="2012"/>
        <s v="2012"/>
        <n v="2013"/>
        <s v="2013"/>
        <n v="2014"/>
        <s v="2014"/>
        <n v="2015"/>
        <s v="2015"/>
        <n v="2016"/>
        <s v="2016"/>
        <n v="2017"/>
        <n v="2018"/>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7">
  <r>
    <s v="Management"/>
    <x v="0"/>
  </r>
  <r>
    <s v="Strategy"/>
    <x v="1"/>
  </r>
  <r>
    <s v="Strategy"/>
    <x v="1"/>
  </r>
  <r>
    <s v="Law"/>
    <x v="2"/>
  </r>
  <r>
    <s v="Finance"/>
    <x v="3"/>
  </r>
  <r>
    <s v="Management"/>
    <x v="3"/>
  </r>
  <r>
    <s v="Innovation"/>
    <x v="4"/>
  </r>
  <r>
    <s v="Innovation"/>
    <x v="4"/>
  </r>
  <r>
    <s v="Consumers"/>
    <x v="4"/>
  </r>
  <r>
    <s v="Industry"/>
    <x v="5"/>
  </r>
  <r>
    <s v="Consumers"/>
    <x v="5"/>
  </r>
  <r>
    <s v="Finance"/>
    <x v="5"/>
  </r>
  <r>
    <s v="Strategy"/>
    <x v="5"/>
  </r>
  <r>
    <s v="Industry"/>
    <x v="5"/>
  </r>
  <r>
    <s v="Marketing"/>
    <x v="6"/>
  </r>
  <r>
    <s v="Strategy"/>
    <x v="6"/>
  </r>
  <r>
    <s v="HRM"/>
    <x v="7"/>
  </r>
  <r>
    <s v="Strategy"/>
    <x v="7"/>
  </r>
  <r>
    <s v="Industry"/>
    <x v="7"/>
  </r>
  <r>
    <s v="HRM"/>
    <x v="7"/>
  </r>
  <r>
    <s v="Product development"/>
    <x v="7"/>
  </r>
  <r>
    <s v="Strategy"/>
    <x v="7"/>
  </r>
  <r>
    <s v="Strategy"/>
    <x v="8"/>
  </r>
  <r>
    <s v="Strategy"/>
    <x v="8"/>
  </r>
  <r>
    <s v="Industry"/>
    <x v="8"/>
  </r>
  <r>
    <s v="Industry"/>
    <x v="8"/>
  </r>
  <r>
    <s v="Industry"/>
    <x v="8"/>
  </r>
  <r>
    <s v="Consumers"/>
    <x v="8"/>
  </r>
  <r>
    <s v="Law"/>
    <x v="8"/>
  </r>
  <r>
    <s v="Industry"/>
    <x v="8"/>
  </r>
  <r>
    <s v="HRM"/>
    <x v="8"/>
  </r>
  <r>
    <s v="Consumers"/>
    <x v="8"/>
  </r>
  <r>
    <s v="Economics"/>
    <x v="9"/>
  </r>
  <r>
    <s v="Management"/>
    <x v="9"/>
  </r>
  <r>
    <s v="Strategy"/>
    <x v="9"/>
  </r>
  <r>
    <s v="Product development"/>
    <x v="9"/>
  </r>
  <r>
    <s v="Industry"/>
    <x v="9"/>
  </r>
  <r>
    <s v="Management"/>
    <x v="9"/>
  </r>
  <r>
    <s v="Strategy"/>
    <x v="9"/>
  </r>
  <r>
    <s v="Economics"/>
    <x v="9"/>
  </r>
  <r>
    <s v="Marketing"/>
    <x v="9"/>
  </r>
  <r>
    <s v="Strategy"/>
    <x v="9"/>
  </r>
  <r>
    <s v="Consumers"/>
    <x v="9"/>
  </r>
  <r>
    <s v="Innovation"/>
    <x v="9"/>
  </r>
  <r>
    <s v="Industry"/>
    <x v="10"/>
  </r>
  <r>
    <s v="Strategy"/>
    <x v="10"/>
  </r>
  <r>
    <s v="Strategy"/>
    <x v="10"/>
  </r>
  <r>
    <s v="Industry"/>
    <x v="10"/>
  </r>
  <r>
    <s v="HRM"/>
    <x v="11"/>
  </r>
  <r>
    <s v="Strategy"/>
    <x v="11"/>
  </r>
  <r>
    <s v="Consumers"/>
    <x v="11"/>
  </r>
  <r>
    <s v="Economics"/>
    <x v="11"/>
  </r>
  <r>
    <s v="Consumers"/>
    <x v="11"/>
  </r>
  <r>
    <s v="Marketing"/>
    <x v="11"/>
  </r>
  <r>
    <s v="Marketing"/>
    <x v="11"/>
  </r>
  <r>
    <s v="Strategy"/>
    <x v="12"/>
  </r>
  <r>
    <s v="Law"/>
    <x v="12"/>
  </r>
  <r>
    <s v="Consumers"/>
    <x v="12"/>
  </r>
  <r>
    <s v="Accounting"/>
    <x v="12"/>
  </r>
  <r>
    <s v="Industry"/>
    <x v="12"/>
  </r>
  <r>
    <s v="Industry"/>
    <x v="12"/>
  </r>
  <r>
    <s v="Strategy"/>
    <x v="12"/>
  </r>
  <r>
    <s v="Strategy"/>
    <x v="12"/>
  </r>
  <r>
    <s v="Strategy"/>
    <x v="12"/>
  </r>
  <r>
    <s v="Economics"/>
    <x v="12"/>
  </r>
  <r>
    <s v="Economics"/>
    <x v="12"/>
  </r>
  <r>
    <s v="Consumers"/>
    <x v="12"/>
  </r>
  <r>
    <s v="Marketing"/>
    <x v="12"/>
  </r>
  <r>
    <s v="Consumers"/>
    <x v="12"/>
  </r>
  <r>
    <s v="Consumers"/>
    <x v="12"/>
  </r>
  <r>
    <s v="Industry"/>
    <x v="12"/>
  </r>
  <r>
    <s v="Industry"/>
    <x v="13"/>
  </r>
  <r>
    <s v="Innovation"/>
    <x v="13"/>
  </r>
  <r>
    <s v="Consumers"/>
    <x v="13"/>
  </r>
  <r>
    <s v="Marketing"/>
    <x v="13"/>
  </r>
  <r>
    <s v="Economics"/>
    <x v="13"/>
  </r>
  <r>
    <s v="Law"/>
    <x v="13"/>
  </r>
  <r>
    <s v="Law"/>
    <x v="13"/>
  </r>
  <r>
    <s v="Consumers"/>
    <x v="13"/>
  </r>
  <r>
    <s v="Consumers"/>
    <x v="13"/>
  </r>
  <r>
    <s v="Consumers"/>
    <x v="13"/>
  </r>
  <r>
    <s v="Management"/>
    <x v="14"/>
  </r>
  <r>
    <s v="Marketing "/>
    <x v="14"/>
  </r>
  <r>
    <s v="Strategy"/>
    <x v="14"/>
  </r>
  <r>
    <s v="Innovation"/>
    <x v="14"/>
  </r>
  <r>
    <s v="Economics"/>
    <x v="14"/>
  </r>
  <r>
    <s v="Marketing"/>
    <x v="13"/>
  </r>
  <r>
    <s v="Industry"/>
    <x v="13"/>
  </r>
  <r>
    <s v="Marketing"/>
    <x v="13"/>
  </r>
  <r>
    <s v="Economics"/>
    <x v="15"/>
  </r>
  <r>
    <s v="Marketing"/>
    <x v="15"/>
  </r>
  <r>
    <s v="Strategy"/>
    <x v="15"/>
  </r>
  <r>
    <s v="Economics"/>
    <x v="15"/>
  </r>
  <r>
    <s v="Consumers"/>
    <x v="15"/>
  </r>
  <r>
    <s v="Management"/>
    <x v="16"/>
  </r>
  <r>
    <s v="Consumers"/>
    <x v="16"/>
  </r>
  <r>
    <s v="Strategy"/>
    <x v="15"/>
  </r>
  <r>
    <s v="Marketing"/>
    <x v="15"/>
  </r>
  <r>
    <s v="Strategy"/>
    <x v="15"/>
  </r>
  <r>
    <s v="Entrepreneurship"/>
    <x v="17"/>
  </r>
  <r>
    <s v="Consumers"/>
    <x v="17"/>
  </r>
  <r>
    <s v="Marketing"/>
    <x v="17"/>
  </r>
  <r>
    <s v="Marketing"/>
    <x v="17"/>
  </r>
  <r>
    <s v="Entrepreneurship"/>
    <x v="17"/>
  </r>
  <r>
    <s v="HRM"/>
    <x v="17"/>
  </r>
  <r>
    <s v="Innovation"/>
    <x v="17"/>
  </r>
  <r>
    <s v="Strategy"/>
    <x v="18"/>
  </r>
  <r>
    <s v="Strategy"/>
    <x v="18"/>
  </r>
  <r>
    <s v="Management"/>
    <x v="18"/>
  </r>
  <r>
    <s v="Marketing "/>
    <x v="18"/>
  </r>
  <r>
    <s v="Management"/>
    <x v="18"/>
  </r>
  <r>
    <s v="Economics"/>
    <x v="18"/>
  </r>
  <r>
    <s v="Economics"/>
    <x v="18"/>
  </r>
  <r>
    <s v="Consumers"/>
    <x v="18"/>
  </r>
  <r>
    <s v="Industry"/>
    <x v="17"/>
  </r>
  <r>
    <s v="Consumers"/>
    <x v="17"/>
  </r>
  <r>
    <s v="Economics"/>
    <x v="17"/>
  </r>
  <r>
    <s v="Industry"/>
    <x v="17"/>
  </r>
  <r>
    <s v="Consumers"/>
    <x v="17"/>
  </r>
  <r>
    <s v="Industry"/>
    <x v="17"/>
  </r>
  <r>
    <s v="Marketing"/>
    <x v="17"/>
  </r>
  <r>
    <s v="Strategy"/>
    <x v="17"/>
  </r>
  <r>
    <s v="Marketing"/>
    <x v="17"/>
  </r>
  <r>
    <s v="Strategy"/>
    <x v="17"/>
  </r>
  <r>
    <s v="Marketing"/>
    <x v="17"/>
  </r>
  <r>
    <s v="Marketing"/>
    <x v="17"/>
  </r>
  <r>
    <s v="Marketing"/>
    <x v="19"/>
  </r>
  <r>
    <s v="Consumers"/>
    <x v="19"/>
  </r>
  <r>
    <s v="Marketing"/>
    <x v="19"/>
  </r>
  <r>
    <s v="Marketing"/>
    <x v="19"/>
  </r>
  <r>
    <s v="Consumers"/>
    <x v="19"/>
  </r>
  <r>
    <s v="Marketing "/>
    <x v="19"/>
  </r>
  <r>
    <s v="Marketing "/>
    <x v="19"/>
  </r>
  <r>
    <s v="Economics"/>
    <x v="19"/>
  </r>
  <r>
    <s v="Innovation"/>
    <x v="19"/>
  </r>
  <r>
    <s v="Management"/>
    <x v="19"/>
  </r>
  <r>
    <s v="Strategy"/>
    <x v="19"/>
  </r>
  <r>
    <s v="Industry"/>
    <x v="19"/>
  </r>
  <r>
    <s v="Industry"/>
    <x v="19"/>
  </r>
  <r>
    <s v="Industry"/>
    <x v="19"/>
  </r>
  <r>
    <s v="Strategy"/>
    <x v="20"/>
  </r>
  <r>
    <s v="Strategy"/>
    <x v="20"/>
  </r>
  <r>
    <s v="Innovation"/>
    <x v="20"/>
  </r>
  <r>
    <s v="Economics"/>
    <x v="20"/>
  </r>
  <r>
    <s v="Marketing"/>
    <x v="19"/>
  </r>
  <r>
    <s v="Law"/>
    <x v="19"/>
  </r>
  <r>
    <s v="Strategy"/>
    <x v="19"/>
  </r>
  <r>
    <s v="Marketing"/>
    <x v="19"/>
  </r>
  <r>
    <s v="Industry"/>
    <x v="19"/>
  </r>
  <r>
    <s v="Industry"/>
    <x v="19"/>
  </r>
  <r>
    <s v="Strategy"/>
    <x v="19"/>
  </r>
  <r>
    <s v="Marketing"/>
    <x v="21"/>
  </r>
  <r>
    <s v="Consumers"/>
    <x v="21"/>
  </r>
  <r>
    <s v="Marketing"/>
    <x v="21"/>
  </r>
  <r>
    <s v="Consumers"/>
    <x v="21"/>
  </r>
  <r>
    <s v="Entrepreneurship"/>
    <x v="21"/>
  </r>
  <r>
    <s v="Marketing"/>
    <x v="21"/>
  </r>
  <r>
    <s v="Marketing"/>
    <x v="21"/>
  </r>
  <r>
    <s v="HRM"/>
    <x v="22"/>
  </r>
  <r>
    <s v="Consumers"/>
    <x v="22"/>
  </r>
  <r>
    <s v="Marketing"/>
    <x v="22"/>
  </r>
  <r>
    <s v="Consumers"/>
    <x v="22"/>
  </r>
  <r>
    <s v="Marketing"/>
    <x v="21"/>
  </r>
  <r>
    <s v="Strategy"/>
    <x v="21"/>
  </r>
  <r>
    <s v="Consumers"/>
    <x v="21"/>
  </r>
  <r>
    <s v="Consumers"/>
    <x v="21"/>
  </r>
  <r>
    <s v="Consumers"/>
    <x v="21"/>
  </r>
  <r>
    <s v="Consumers"/>
    <x v="21"/>
  </r>
  <r>
    <s v="HRM"/>
    <x v="21"/>
  </r>
  <r>
    <s v="Consumers"/>
    <x v="21"/>
  </r>
  <r>
    <s v="Management"/>
    <x v="21"/>
  </r>
  <r>
    <s v="Marketing"/>
    <x v="21"/>
  </r>
  <r>
    <s v="Consumers"/>
    <x v="21"/>
  </r>
  <r>
    <s v="Marketing"/>
    <x v="21"/>
  </r>
  <r>
    <s v="Consumers"/>
    <x v="21"/>
  </r>
  <r>
    <s v="Innovation"/>
    <x v="21"/>
  </r>
  <r>
    <s v="Strategy"/>
    <x v="21"/>
  </r>
  <r>
    <s v="Consumers"/>
    <x v="21"/>
  </r>
  <r>
    <s v="Marketing"/>
    <x v="21"/>
  </r>
  <r>
    <s v="Marketing"/>
    <x v="21"/>
  </r>
  <r>
    <s v="Strategy"/>
    <x v="21"/>
  </r>
  <r>
    <s v="Management"/>
    <x v="23"/>
  </r>
  <r>
    <s v="Innovation"/>
    <x v="23"/>
  </r>
  <r>
    <s v="Marketing"/>
    <x v="23"/>
  </r>
  <r>
    <s v="Consumers"/>
    <x v="23"/>
  </r>
  <r>
    <s v="Marketing"/>
    <x v="23"/>
  </r>
  <r>
    <s v="Marketing"/>
    <x v="23"/>
  </r>
  <r>
    <s v="Consumers"/>
    <x v="23"/>
  </r>
  <r>
    <s v="Consumers"/>
    <x v="23"/>
  </r>
  <r>
    <s v="Consumers"/>
    <x v="23"/>
  </r>
  <r>
    <s v="Consumers"/>
    <x v="24"/>
  </r>
  <r>
    <s v="Industry"/>
    <x v="24"/>
  </r>
  <r>
    <s v="Consumers"/>
    <x v="24"/>
  </r>
  <r>
    <s v="Management"/>
    <x v="24"/>
  </r>
  <r>
    <s v="Consumers"/>
    <x v="24"/>
  </r>
  <r>
    <s v="Marketing"/>
    <x v="24"/>
  </r>
  <r>
    <s v="HRM"/>
    <x v="23"/>
  </r>
  <r>
    <s v="Innovation"/>
    <x v="23"/>
  </r>
  <r>
    <s v="Marketing"/>
    <x v="23"/>
  </r>
  <r>
    <s v="Industry"/>
    <x v="23"/>
  </r>
  <r>
    <s v="Innovation"/>
    <x v="23"/>
  </r>
  <r>
    <s v="HRM"/>
    <x v="23"/>
  </r>
  <r>
    <s v="Strategy"/>
    <x v="23"/>
  </r>
  <r>
    <s v="Marketing"/>
    <x v="23"/>
  </r>
  <r>
    <s v="Industry"/>
    <x v="23"/>
  </r>
  <r>
    <s v="Consumers"/>
    <x v="23"/>
  </r>
  <r>
    <s v="Consumers"/>
    <x v="25"/>
  </r>
  <r>
    <s v="Strategy"/>
    <x v="25"/>
  </r>
  <r>
    <s v="Consumers"/>
    <x v="25"/>
  </r>
  <r>
    <s v="Consumers"/>
    <x v="25"/>
  </r>
  <r>
    <s v="Consumers"/>
    <x v="25"/>
  </r>
  <r>
    <s v="Consumers"/>
    <x v="25"/>
  </r>
  <r>
    <s v="Innovation"/>
    <x v="25"/>
  </r>
  <r>
    <s v="Strategy"/>
    <x v="25"/>
  </r>
  <r>
    <s v="Consumers"/>
    <x v="25"/>
  </r>
  <r>
    <s v="Consumers"/>
    <x v="25"/>
  </r>
  <r>
    <s v="Strategy"/>
    <x v="25"/>
  </r>
  <r>
    <s v="Strategy"/>
    <x v="25"/>
  </r>
  <r>
    <s v="Marketing"/>
    <x v="25"/>
  </r>
  <r>
    <s v="Industry"/>
    <x v="25"/>
  </r>
  <r>
    <s v="Consumers"/>
    <x v="25"/>
  </r>
  <r>
    <s v="Innovation"/>
    <x v="25"/>
  </r>
  <r>
    <s v="Strategy"/>
    <x v="25"/>
  </r>
  <r>
    <s v="Consumers"/>
    <x v="25"/>
  </r>
  <r>
    <s v="Consumers"/>
    <x v="25"/>
  </r>
  <r>
    <s v="Strategy"/>
    <x v="25"/>
  </r>
  <r>
    <s v="Marketing"/>
    <x v="25"/>
  </r>
  <r>
    <s v="Consumers"/>
    <x v="25"/>
  </r>
  <r>
    <s v="Consumers"/>
    <x v="25"/>
  </r>
  <r>
    <s v="Strategy"/>
    <x v="25"/>
  </r>
  <r>
    <s v="Consumers"/>
    <x v="25"/>
  </r>
  <r>
    <s v="Consumers"/>
    <x v="25"/>
  </r>
  <r>
    <s v="Consumers"/>
    <x v="25"/>
  </r>
  <r>
    <s v="Management"/>
    <x v="25"/>
  </r>
  <r>
    <s v="Marketing"/>
    <x v="25"/>
  </r>
  <r>
    <s v="Consumers"/>
    <x v="25"/>
  </r>
  <r>
    <s v="Consumers"/>
    <x v="25"/>
  </r>
  <r>
    <s v="Consumers"/>
    <x v="25"/>
  </r>
  <r>
    <s v="Management"/>
    <x v="25"/>
  </r>
  <r>
    <s v="Strategy"/>
    <x v="25"/>
  </r>
  <r>
    <s v="Consumers"/>
    <x v="25"/>
  </r>
  <r>
    <s v="Industry"/>
    <x v="25"/>
  </r>
  <r>
    <s v="Consumers"/>
    <x v="25"/>
  </r>
  <r>
    <s v="Strategy"/>
    <x v="25"/>
  </r>
  <r>
    <s v="Customers"/>
    <x v="26"/>
  </r>
  <r>
    <s v="Strategy"/>
    <x v="26"/>
  </r>
  <r>
    <m/>
    <x v="2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1A4456B-2DEA-FE45-9C72-21DC1FAAD75C}"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32" firstHeaderRow="1" firstDataRow="1" firstDataCol="1"/>
  <pivotFields count="2">
    <pivotField dataField="1" showAll="0"/>
    <pivotField axis="axisRow" showAll="0">
      <items count="29">
        <item x="0"/>
        <item x="1"/>
        <item x="2"/>
        <item x="3"/>
        <item x="4"/>
        <item x="5"/>
        <item x="6"/>
        <item x="7"/>
        <item x="8"/>
        <item x="9"/>
        <item x="10"/>
        <item x="11"/>
        <item x="12"/>
        <item x="13"/>
        <item x="15"/>
        <item x="17"/>
        <item x="19"/>
        <item x="21"/>
        <item x="23"/>
        <item x="25"/>
        <item x="26"/>
        <item x="14"/>
        <item x="16"/>
        <item x="18"/>
        <item x="20"/>
        <item x="22"/>
        <item x="24"/>
        <item x="27"/>
        <item t="default"/>
      </items>
    </pivotField>
  </pivotFields>
  <rowFields count="1">
    <field x="1"/>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t="grand">
      <x/>
    </i>
  </rowItems>
  <colItems count="1">
    <i/>
  </colItems>
  <dataFields count="1">
    <dataField name="Count of Domai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pps.webofknowledge.com/DaisyOneClickSearch.do?product=WOS&amp;search_mode=DaisyOneClickSearch&amp;colName=WOS&amp;SID=C15VV23fDZ933xJjSBC&amp;author_name=Burger-Helmchen,%20T&amp;dais_id=12928005&amp;excludeEventConfig=ExcludeIfFromFullRecPage" TargetMode="External"/><Relationship Id="rId3" Type="http://schemas.openxmlformats.org/officeDocument/2006/relationships/hyperlink" Target="https://apps.webofknowledge.com/DaisyOneClickSearch.do?product=WOS&amp;search_mode=DaisyOneClickSearch&amp;colName=WOS&amp;SID=D3eu29ZLqNrxg91JErw&amp;author_name=Cox,%20J&amp;dais_id=3355702&amp;excludeEventConfig=ExcludeIfFromFullRecPage" TargetMode="External"/><Relationship Id="rId7" Type="http://schemas.openxmlformats.org/officeDocument/2006/relationships/hyperlink" Target="https://apps.webofknowledge.com/full_record.do?product=WOS&amp;search_mode=MarkedList&amp;qid=12&amp;SID=C15VV23fDZ933xJjSBC&amp;page=2&amp;doc=58&amp;colName=WOS" TargetMode="External"/><Relationship Id="rId12" Type="http://schemas.openxmlformats.org/officeDocument/2006/relationships/hyperlink" Target="https://www.jstor.org/publisher/informs" TargetMode="External"/><Relationship Id="rId2" Type="http://schemas.openxmlformats.org/officeDocument/2006/relationships/hyperlink" Target="https://apps.webofknowledge.com/DaisyOneClickSearch.do?product=WOS&amp;search_mode=DaisyOneClickSearch&amp;colName=WOS&amp;SID=D3eu29ZLqNrxg91JErw&amp;author_name=Hwang,%20YJ&amp;dais_id=2004299084&amp;excludeEventConfig=ExcludeIfFromFullRecPage" TargetMode="External"/><Relationship Id="rId1" Type="http://schemas.openxmlformats.org/officeDocument/2006/relationships/hyperlink" Target="https://apps.webofknowledge.com/DaisyOneClickSearch.do?product=WOS&amp;search_mode=DaisyOneClickSearch&amp;colName=WOS&amp;SID=D3eu29ZLqNrxg91JErw&amp;author_name=Zhou,%20YY&amp;dais_id=42460264&amp;excludeEventConfig=ExcludeIfFromFullRecPage" TargetMode="External"/><Relationship Id="rId6" Type="http://schemas.openxmlformats.org/officeDocument/2006/relationships/hyperlink" Target="javascript:;" TargetMode="External"/><Relationship Id="rId11" Type="http://schemas.openxmlformats.org/officeDocument/2006/relationships/hyperlink" Target="http://onlinelibrary.wiley.com.libproxy.aalto.fi/journal/10.1111/(ISSN)1540-627X" TargetMode="External"/><Relationship Id="rId5" Type="http://schemas.openxmlformats.org/officeDocument/2006/relationships/hyperlink" Target="https://apps.webofknowledge.com/DaisyOneClickSearch.do?product=WOS&amp;search_mode=DaisyOneClickSearch&amp;colName=WOS&amp;SID=C1RLsXlqloM6lUGbSd4&amp;author_name=Shiller,%20BR&amp;dais_id=79638275&amp;excludeEventConfig=ExcludeIfFromFullRecPage" TargetMode="External"/><Relationship Id="rId10" Type="http://schemas.openxmlformats.org/officeDocument/2006/relationships/hyperlink" Target="http://onlinelibrary.wiley.com.libproxy.aalto.fi/journal/10.1002/(ISSN)1932-2062" TargetMode="External"/><Relationship Id="rId4" Type="http://schemas.openxmlformats.org/officeDocument/2006/relationships/hyperlink" Target="https://apps.webofknowledge.com/DaisyOneClickSearch.do?product=WOS&amp;search_mode=DaisyOneClickSearch&amp;colName=WOS&amp;SID=E38PLZqkpXy19OyWxyN&amp;author_name=Marchand,%20A&amp;dais_id=23228566&amp;excludeEventConfig=ExcludeIfFromFullRecPage" TargetMode="External"/><Relationship Id="rId9" Type="http://schemas.openxmlformats.org/officeDocument/2006/relationships/hyperlink" Target="https://apps.webofknowledge.com/DaisyOneClickSearch.do?product=WOS&amp;search_mode=DaisyOneClickSearch&amp;colName=WOS&amp;SID=C15VV23fDZ933xJjSBC&amp;author_name=Rysman,%20M&amp;dais_id=74836870&amp;excludeEventConfig=ExcludeIfFromFullRecPage"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onlinelibrary.wiley.com.libproxy.aalto.fi/journal/10.1002/(ISSN)1932-2062" TargetMode="External"/><Relationship Id="rId1" Type="http://schemas.openxmlformats.org/officeDocument/2006/relationships/hyperlink" Target="https://apps.webofknowledge.com/DaisyOneClickSearch.do?product=WOS&amp;search_mode=DaisyOneClickSearch&amp;colName=WOS&amp;SID=C15VV23fDZ933xJjSBC&amp;author_name=Rysman,%20M&amp;dais_id=74836870&amp;excludeEventConfig=ExcludeIfFromFullRecPag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pps.webofknowledge.com/DaisyOneClickSearch.do?product=WOS&amp;search_mode=DaisyOneClickSearch&amp;colName=WOS&amp;SID=C15VV23fDZ933xJjSBC&amp;author_name=Burger-Helmchen,%20T&amp;dais_id=12928005&amp;excludeEventConfig=ExcludeIfFromFullRecPage" TargetMode="External"/><Relationship Id="rId3" Type="http://schemas.openxmlformats.org/officeDocument/2006/relationships/hyperlink" Target="https://apps.webofknowledge.com/DaisyOneClickSearch.do?product=WOS&amp;search_mode=DaisyOneClickSearch&amp;colName=WOS&amp;SID=D3eu29ZLqNrxg91JErw&amp;author_name=Cox,%20J&amp;dais_id=3355702&amp;excludeEventConfig=ExcludeIfFromFullRecPage" TargetMode="External"/><Relationship Id="rId7" Type="http://schemas.openxmlformats.org/officeDocument/2006/relationships/hyperlink" Target="https://apps.webofknowledge.com/full_record.do?product=WOS&amp;search_mode=MarkedList&amp;qid=12&amp;SID=C15VV23fDZ933xJjSBC&amp;page=2&amp;doc=58&amp;colName=WOS" TargetMode="External"/><Relationship Id="rId2" Type="http://schemas.openxmlformats.org/officeDocument/2006/relationships/hyperlink" Target="https://apps.webofknowledge.com/DaisyOneClickSearch.do?product=WOS&amp;search_mode=DaisyOneClickSearch&amp;colName=WOS&amp;SID=D3eu29ZLqNrxg91JErw&amp;author_name=Hwang,%20YJ&amp;dais_id=2004299084&amp;excludeEventConfig=ExcludeIfFromFullRecPage" TargetMode="External"/><Relationship Id="rId1" Type="http://schemas.openxmlformats.org/officeDocument/2006/relationships/hyperlink" Target="https://apps.webofknowledge.com/DaisyOneClickSearch.do?product=WOS&amp;search_mode=DaisyOneClickSearch&amp;colName=WOS&amp;SID=D3eu29ZLqNrxg91JErw&amp;author_name=Zhou,%20YY&amp;dais_id=42460264&amp;excludeEventConfig=ExcludeIfFromFullRecPage" TargetMode="External"/><Relationship Id="rId6" Type="http://schemas.openxmlformats.org/officeDocument/2006/relationships/hyperlink" Target="javascript:;" TargetMode="External"/><Relationship Id="rId5" Type="http://schemas.openxmlformats.org/officeDocument/2006/relationships/hyperlink" Target="https://apps.webofknowledge.com/DaisyOneClickSearch.do?product=WOS&amp;search_mode=DaisyOneClickSearch&amp;colName=WOS&amp;SID=C1RLsXlqloM6lUGbSd4&amp;author_name=Shiller,%20BR&amp;dais_id=79638275&amp;excludeEventConfig=ExcludeIfFromFullRecPage" TargetMode="External"/><Relationship Id="rId10" Type="http://schemas.openxmlformats.org/officeDocument/2006/relationships/printerSettings" Target="../printerSettings/printerSettings1.bin"/><Relationship Id="rId4" Type="http://schemas.openxmlformats.org/officeDocument/2006/relationships/hyperlink" Target="https://apps.webofknowledge.com/DaisyOneClickSearch.do?product=WOS&amp;search_mode=DaisyOneClickSearch&amp;colName=WOS&amp;SID=E38PLZqkpXy19OyWxyN&amp;author_name=Marchand,%20A&amp;dais_id=23228566&amp;excludeEventConfig=ExcludeIfFromFullRecPage" TargetMode="External"/><Relationship Id="rId9" Type="http://schemas.openxmlformats.org/officeDocument/2006/relationships/hyperlink" Target="http://onlinelibrary.wiley.com.libproxy.aalto.fi/journal/10.1111/(ISSN)1540-627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s://apps.webofknowledge.com/DaisyOneClickSearch.do?product=WOS&amp;search_mode=DaisyOneClickSearch&amp;colName=WOS&amp;SID=C15VV23fDZ933xJjSBC&amp;author_name=Burger-Helmchen,%20T&amp;dais_id=12928005&amp;excludeEventConfig=ExcludeIfFromFullRecPage" TargetMode="External"/><Relationship Id="rId3" Type="http://schemas.openxmlformats.org/officeDocument/2006/relationships/hyperlink" Target="https://apps.webofknowledge.com/DaisyOneClickSearch.do?product=WOS&amp;search_mode=DaisyOneClickSearch&amp;colName=WOS&amp;SID=D3eu29ZLqNrxg91JErw&amp;author_name=Cox,%20J&amp;dais_id=3355702&amp;excludeEventConfig=ExcludeIfFromFullRecPage" TargetMode="External"/><Relationship Id="rId7" Type="http://schemas.openxmlformats.org/officeDocument/2006/relationships/hyperlink" Target="https://apps.webofknowledge.com/full_record.do?product=WOS&amp;search_mode=MarkedList&amp;qid=12&amp;SID=C15VV23fDZ933xJjSBC&amp;page=2&amp;doc=58&amp;colName=WOS" TargetMode="External"/><Relationship Id="rId2" Type="http://schemas.openxmlformats.org/officeDocument/2006/relationships/hyperlink" Target="https://apps.webofknowledge.com/DaisyOneClickSearch.do?product=WOS&amp;search_mode=DaisyOneClickSearch&amp;colName=WOS&amp;SID=D3eu29ZLqNrxg91JErw&amp;author_name=Hwang,%20YJ&amp;dais_id=2004299084&amp;excludeEventConfig=ExcludeIfFromFullRecPage" TargetMode="External"/><Relationship Id="rId1" Type="http://schemas.openxmlformats.org/officeDocument/2006/relationships/hyperlink" Target="https://apps.webofknowledge.com/DaisyOneClickSearch.do?product=WOS&amp;search_mode=DaisyOneClickSearch&amp;colName=WOS&amp;SID=D3eu29ZLqNrxg91JErw&amp;author_name=Zhou,%20YY&amp;dais_id=42460264&amp;excludeEventConfig=ExcludeIfFromFullRecPage" TargetMode="External"/><Relationship Id="rId6" Type="http://schemas.openxmlformats.org/officeDocument/2006/relationships/hyperlink" Target="javascript:;" TargetMode="External"/><Relationship Id="rId5" Type="http://schemas.openxmlformats.org/officeDocument/2006/relationships/hyperlink" Target="https://apps.webofknowledge.com/DaisyOneClickSearch.do?product=WOS&amp;search_mode=DaisyOneClickSearch&amp;colName=WOS&amp;SID=C1RLsXlqloM6lUGbSd4&amp;author_name=Shiller,%20BR&amp;dais_id=79638275&amp;excludeEventConfig=ExcludeIfFromFullRecPage" TargetMode="External"/><Relationship Id="rId4" Type="http://schemas.openxmlformats.org/officeDocument/2006/relationships/hyperlink" Target="https://apps.webofknowledge.com/DaisyOneClickSearch.do?product=WOS&amp;search_mode=DaisyOneClickSearch&amp;colName=WOS&amp;SID=E38PLZqkpXy19OyWxyN&amp;author_name=Marchand,%20A&amp;dais_id=23228566&amp;excludeEventConfig=ExcludeIfFromFullRecPage" TargetMode="External"/><Relationship Id="rId9" Type="http://schemas.openxmlformats.org/officeDocument/2006/relationships/hyperlink" Target="http://onlinelibrary.wiley.com.libproxy.aalto.fi/journal/10.1111/(ISSN)1540-627X"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0"/>
  <sheetViews>
    <sheetView zoomScale="150" workbookViewId="0">
      <pane ySplit="1" topLeftCell="A2" activePane="bottomLeft" state="frozen"/>
      <selection pane="bottomLeft" activeCell="B168" sqref="B168"/>
    </sheetView>
  </sheetViews>
  <sheetFormatPr baseColWidth="10" defaultRowHeight="15"/>
  <cols>
    <col min="2" max="2" width="28.5" customWidth="1"/>
    <col min="3" max="3" width="79" customWidth="1"/>
    <col min="4" max="4" width="161" bestFit="1" customWidth="1"/>
  </cols>
  <sheetData>
    <row r="1" spans="1:9" ht="17">
      <c r="A1" s="5" t="s">
        <v>0</v>
      </c>
      <c r="B1" s="5" t="s">
        <v>1</v>
      </c>
      <c r="C1" s="5" t="s">
        <v>2</v>
      </c>
      <c r="D1" s="5" t="s">
        <v>3</v>
      </c>
      <c r="E1" s="5" t="s">
        <v>1159</v>
      </c>
      <c r="F1" s="5" t="s">
        <v>577</v>
      </c>
      <c r="G1" s="5" t="s">
        <v>578</v>
      </c>
      <c r="H1" s="5" t="s">
        <v>4</v>
      </c>
      <c r="I1" s="5" t="s">
        <v>1417</v>
      </c>
    </row>
    <row r="2" spans="1:9" ht="17">
      <c r="A2" s="5" t="s">
        <v>1105</v>
      </c>
      <c r="B2" s="5" t="s">
        <v>1723</v>
      </c>
      <c r="C2" s="5" t="s">
        <v>288</v>
      </c>
      <c r="D2" s="5" t="s">
        <v>289</v>
      </c>
      <c r="E2" s="5">
        <v>35</v>
      </c>
      <c r="F2" s="5">
        <v>4</v>
      </c>
      <c r="G2" s="5" t="s">
        <v>290</v>
      </c>
      <c r="H2" s="5" t="s">
        <v>291</v>
      </c>
      <c r="I2" s="5" t="s">
        <v>292</v>
      </c>
    </row>
    <row r="3" spans="1:9" ht="17">
      <c r="A3" s="5" t="s">
        <v>1104</v>
      </c>
      <c r="B3" s="5" t="s">
        <v>282</v>
      </c>
      <c r="C3" s="5" t="s">
        <v>283</v>
      </c>
      <c r="D3" s="5" t="s">
        <v>284</v>
      </c>
      <c r="E3" s="5">
        <v>11</v>
      </c>
      <c r="F3" s="5">
        <v>4</v>
      </c>
      <c r="G3" s="5" t="s">
        <v>285</v>
      </c>
      <c r="H3" s="5" t="s">
        <v>286</v>
      </c>
      <c r="I3" s="5" t="s">
        <v>287</v>
      </c>
    </row>
    <row r="4" spans="1:9" ht="17">
      <c r="A4" s="5" t="s">
        <v>1035</v>
      </c>
      <c r="B4" s="5" t="s">
        <v>345</v>
      </c>
      <c r="C4" s="5" t="s">
        <v>344</v>
      </c>
      <c r="D4" s="5" t="s">
        <v>346</v>
      </c>
      <c r="E4" s="5">
        <v>43</v>
      </c>
      <c r="F4" s="5">
        <v>7</v>
      </c>
      <c r="G4" s="5" t="s">
        <v>347</v>
      </c>
      <c r="H4" s="5" t="s">
        <v>348</v>
      </c>
      <c r="I4" s="5" t="s">
        <v>27</v>
      </c>
    </row>
    <row r="5" spans="1:9" ht="17">
      <c r="A5" s="5" t="s">
        <v>1086</v>
      </c>
      <c r="B5" s="5" t="s">
        <v>491</v>
      </c>
      <c r="C5" s="5" t="s">
        <v>493</v>
      </c>
      <c r="D5" s="5" t="s">
        <v>496</v>
      </c>
      <c r="E5" s="5">
        <v>44</v>
      </c>
      <c r="F5" s="5" t="s">
        <v>497</v>
      </c>
      <c r="G5" s="5" t="s">
        <v>500</v>
      </c>
      <c r="H5" s="5" t="s">
        <v>501</v>
      </c>
      <c r="I5" s="5" t="s">
        <v>506</v>
      </c>
    </row>
    <row r="6" spans="1:9" ht="17">
      <c r="A6" s="5" t="s">
        <v>1116</v>
      </c>
      <c r="B6" s="5" t="s">
        <v>326</v>
      </c>
      <c r="C6" s="5" t="s">
        <v>327</v>
      </c>
      <c r="D6" s="5" t="s">
        <v>328</v>
      </c>
      <c r="E6" s="5">
        <v>54</v>
      </c>
      <c r="F6" s="5">
        <v>3</v>
      </c>
      <c r="G6" s="5" t="s">
        <v>329</v>
      </c>
      <c r="H6" s="5" t="s">
        <v>330</v>
      </c>
      <c r="I6" s="5" t="s">
        <v>331</v>
      </c>
    </row>
    <row r="7" spans="1:9" ht="17">
      <c r="A7" s="5" t="s">
        <v>1085</v>
      </c>
      <c r="B7" s="5" t="s">
        <v>490</v>
      </c>
      <c r="C7" s="5" t="s">
        <v>492</v>
      </c>
      <c r="D7" s="5" t="s">
        <v>495</v>
      </c>
      <c r="E7" s="5">
        <v>75</v>
      </c>
      <c r="F7" s="5">
        <v>6</v>
      </c>
      <c r="G7" s="5" t="s">
        <v>499</v>
      </c>
      <c r="H7" s="5" t="s">
        <v>502</v>
      </c>
      <c r="I7" s="5" t="s">
        <v>505</v>
      </c>
    </row>
    <row r="8" spans="1:9" ht="17">
      <c r="A8" s="12" t="s">
        <v>1585</v>
      </c>
      <c r="B8" s="5" t="s">
        <v>389</v>
      </c>
      <c r="C8" s="5" t="s">
        <v>390</v>
      </c>
      <c r="D8" s="5" t="s">
        <v>391</v>
      </c>
      <c r="E8" s="5">
        <v>34</v>
      </c>
      <c r="F8" s="5"/>
      <c r="G8" s="5" t="s">
        <v>392</v>
      </c>
      <c r="H8" s="5" t="s">
        <v>393</v>
      </c>
      <c r="I8" s="5" t="s">
        <v>394</v>
      </c>
    </row>
    <row r="9" spans="1:9" ht="17">
      <c r="A9" s="5" t="s">
        <v>1061</v>
      </c>
      <c r="B9" s="5" t="s">
        <v>424</v>
      </c>
      <c r="C9" s="5" t="s">
        <v>425</v>
      </c>
      <c r="D9" s="5" t="s">
        <v>426</v>
      </c>
      <c r="E9" s="5">
        <v>22</v>
      </c>
      <c r="F9" s="5">
        <v>4</v>
      </c>
      <c r="G9" s="5" t="s">
        <v>427</v>
      </c>
      <c r="H9" s="5" t="s">
        <v>428</v>
      </c>
      <c r="I9" s="5" t="s">
        <v>429</v>
      </c>
    </row>
    <row r="10" spans="1:9" ht="17">
      <c r="A10" s="12" t="s">
        <v>1677</v>
      </c>
      <c r="B10" s="5" t="s">
        <v>450</v>
      </c>
      <c r="C10" s="5" t="s">
        <v>451</v>
      </c>
      <c r="D10" s="5" t="s">
        <v>455</v>
      </c>
      <c r="E10" s="5">
        <v>60</v>
      </c>
      <c r="F10" s="5">
        <v>2</v>
      </c>
      <c r="G10" s="5" t="s">
        <v>456</v>
      </c>
      <c r="H10" s="5" t="s">
        <v>459</v>
      </c>
      <c r="I10" s="5" t="s">
        <v>464</v>
      </c>
    </row>
    <row r="11" spans="1:9" ht="17">
      <c r="A11" s="5" t="s">
        <v>1115</v>
      </c>
      <c r="B11" s="5" t="s">
        <v>323</v>
      </c>
      <c r="C11" s="5" t="s">
        <v>324</v>
      </c>
      <c r="D11" s="5" t="s">
        <v>325</v>
      </c>
      <c r="E11" s="5">
        <v>49</v>
      </c>
      <c r="F11" s="5">
        <v>1</v>
      </c>
      <c r="G11" s="5" t="s">
        <v>322</v>
      </c>
      <c r="H11" s="5" t="s">
        <v>321</v>
      </c>
      <c r="I11" s="5" t="s">
        <v>320</v>
      </c>
    </row>
    <row r="12" spans="1:9" ht="17">
      <c r="A12" s="5" t="s">
        <v>1103</v>
      </c>
      <c r="B12" s="5" t="s">
        <v>271</v>
      </c>
      <c r="C12" s="5" t="s">
        <v>272</v>
      </c>
      <c r="D12" s="5" t="s">
        <v>273</v>
      </c>
      <c r="E12" s="5">
        <v>35</v>
      </c>
      <c r="F12" s="5">
        <v>4</v>
      </c>
      <c r="G12" s="5" t="s">
        <v>274</v>
      </c>
      <c r="H12" s="5" t="s">
        <v>275</v>
      </c>
      <c r="I12" s="5" t="s">
        <v>276</v>
      </c>
    </row>
    <row r="13" spans="1:9" ht="17">
      <c r="A13" s="5" t="s">
        <v>1113</v>
      </c>
      <c r="B13" s="5" t="s">
        <v>568</v>
      </c>
      <c r="C13" s="5" t="s">
        <v>569</v>
      </c>
      <c r="D13" s="5" t="s">
        <v>571</v>
      </c>
      <c r="E13" s="5">
        <v>45</v>
      </c>
      <c r="F13" s="5">
        <v>3</v>
      </c>
      <c r="G13" s="5">
        <v>6</v>
      </c>
      <c r="H13" s="5" t="s">
        <v>574</v>
      </c>
      <c r="I13" s="5" t="s">
        <v>576</v>
      </c>
    </row>
    <row r="14" spans="1:9" ht="17">
      <c r="A14" s="5" t="s">
        <v>1074</v>
      </c>
      <c r="B14" s="5" t="s">
        <v>479</v>
      </c>
      <c r="C14" s="5" t="s">
        <v>480</v>
      </c>
      <c r="D14" s="5" t="s">
        <v>481</v>
      </c>
      <c r="E14" s="5">
        <v>66</v>
      </c>
      <c r="F14" s="5">
        <v>9</v>
      </c>
      <c r="G14" s="5" t="s">
        <v>482</v>
      </c>
      <c r="H14" s="5" t="s">
        <v>483</v>
      </c>
      <c r="I14" s="5" t="s">
        <v>484</v>
      </c>
    </row>
    <row r="15" spans="1:9" ht="17">
      <c r="A15" s="5" t="s">
        <v>1114</v>
      </c>
      <c r="B15" s="5" t="s">
        <v>314</v>
      </c>
      <c r="C15" s="5" t="s">
        <v>316</v>
      </c>
      <c r="D15" s="5" t="s">
        <v>317</v>
      </c>
      <c r="E15" s="5">
        <v>42</v>
      </c>
      <c r="F15" s="5">
        <v>2</v>
      </c>
      <c r="G15" s="5" t="s">
        <v>318</v>
      </c>
      <c r="H15" s="5"/>
      <c r="I15" s="5" t="s">
        <v>319</v>
      </c>
    </row>
    <row r="16" spans="1:9" ht="17">
      <c r="A16" s="5" t="s">
        <v>1053</v>
      </c>
      <c r="B16" s="5" t="s">
        <v>405</v>
      </c>
      <c r="C16" s="5" t="s">
        <v>406</v>
      </c>
      <c r="D16" s="5" t="s">
        <v>407</v>
      </c>
      <c r="E16" s="5">
        <v>26</v>
      </c>
      <c r="F16" s="5">
        <v>4</v>
      </c>
      <c r="G16" s="5" t="s">
        <v>408</v>
      </c>
      <c r="H16" s="5" t="s">
        <v>409</v>
      </c>
      <c r="I16" s="5" t="s">
        <v>410</v>
      </c>
    </row>
    <row r="17" spans="1:9" ht="17">
      <c r="A17" s="5" t="s">
        <v>1060</v>
      </c>
      <c r="B17" s="5" t="s">
        <v>418</v>
      </c>
      <c r="C17" s="5" t="s">
        <v>419</v>
      </c>
      <c r="D17" s="5" t="s">
        <v>420</v>
      </c>
      <c r="E17" s="5">
        <v>39</v>
      </c>
      <c r="F17" s="5">
        <v>3</v>
      </c>
      <c r="G17" s="5" t="s">
        <v>421</v>
      </c>
      <c r="H17" s="5" t="s">
        <v>422</v>
      </c>
      <c r="I17" s="5" t="s">
        <v>423</v>
      </c>
    </row>
    <row r="18" spans="1:9" ht="17">
      <c r="A18" s="5" t="s">
        <v>1041</v>
      </c>
      <c r="B18" s="5">
        <v>2017</v>
      </c>
      <c r="C18" s="5" t="s">
        <v>371</v>
      </c>
      <c r="D18" s="5" t="s">
        <v>370</v>
      </c>
      <c r="E18" s="5">
        <v>21</v>
      </c>
      <c r="F18" s="5">
        <v>3</v>
      </c>
      <c r="G18" s="5" t="s">
        <v>369</v>
      </c>
      <c r="H18" s="5" t="s">
        <v>69</v>
      </c>
      <c r="I18" s="5" t="s">
        <v>70</v>
      </c>
    </row>
    <row r="19" spans="1:9" ht="17">
      <c r="A19" s="5" t="s">
        <v>1049</v>
      </c>
      <c r="B19" s="5">
        <v>2016</v>
      </c>
      <c r="C19" s="5" t="s">
        <v>395</v>
      </c>
      <c r="D19" s="5" t="s">
        <v>396</v>
      </c>
      <c r="E19" s="5">
        <v>14</v>
      </c>
      <c r="F19" s="5">
        <v>4</v>
      </c>
      <c r="G19" s="5" t="s">
        <v>397</v>
      </c>
      <c r="H19" s="5" t="s">
        <v>398</v>
      </c>
      <c r="I19" s="5" t="s">
        <v>399</v>
      </c>
    </row>
    <row r="20" spans="1:9" ht="17">
      <c r="A20" s="5" t="s">
        <v>1088</v>
      </c>
      <c r="B20" s="5">
        <v>2011</v>
      </c>
      <c r="C20" s="5" t="s">
        <v>517</v>
      </c>
      <c r="D20" s="5" t="s">
        <v>520</v>
      </c>
      <c r="E20" s="5">
        <v>21</v>
      </c>
      <c r="F20" s="5">
        <v>4</v>
      </c>
      <c r="G20" s="5" t="s">
        <v>512</v>
      </c>
      <c r="H20" s="5" t="s">
        <v>511</v>
      </c>
      <c r="I20" s="5" t="s">
        <v>510</v>
      </c>
    </row>
    <row r="21" spans="1:9" ht="17">
      <c r="A21" s="5" t="s">
        <v>1102</v>
      </c>
      <c r="B21" s="5" t="s">
        <v>270</v>
      </c>
      <c r="C21" s="5" t="s">
        <v>269</v>
      </c>
      <c r="D21" s="5" t="s">
        <v>268</v>
      </c>
      <c r="E21" s="5">
        <v>5</v>
      </c>
      <c r="F21" s="5">
        <v>3</v>
      </c>
      <c r="G21" s="5" t="s">
        <v>267</v>
      </c>
      <c r="H21" s="5" t="s">
        <v>266</v>
      </c>
      <c r="I21" s="5" t="s">
        <v>265</v>
      </c>
    </row>
    <row r="22" spans="1:9" ht="17">
      <c r="A22" s="5" t="s">
        <v>1101</v>
      </c>
      <c r="B22" s="5" t="s">
        <v>556</v>
      </c>
      <c r="C22" s="5" t="s">
        <v>557</v>
      </c>
      <c r="D22" s="5" t="s">
        <v>558</v>
      </c>
      <c r="E22" s="5">
        <v>36</v>
      </c>
      <c r="F22" s="5">
        <v>9</v>
      </c>
      <c r="G22" s="5" t="s">
        <v>559</v>
      </c>
      <c r="H22" s="5" t="s">
        <v>560</v>
      </c>
      <c r="I22" s="5" t="s">
        <v>561</v>
      </c>
    </row>
    <row r="23" spans="1:9" ht="17">
      <c r="A23" s="12" t="s">
        <v>1621</v>
      </c>
      <c r="B23" s="5" t="s">
        <v>473</v>
      </c>
      <c r="C23" s="5" t="s">
        <v>474</v>
      </c>
      <c r="D23" s="5" t="s">
        <v>475</v>
      </c>
      <c r="E23" s="5">
        <v>34</v>
      </c>
      <c r="F23" s="5">
        <v>11</v>
      </c>
      <c r="G23" s="5" t="s">
        <v>476</v>
      </c>
      <c r="H23" s="5" t="s">
        <v>477</v>
      </c>
      <c r="I23" s="5" t="s">
        <v>478</v>
      </c>
    </row>
    <row r="24" spans="1:9" ht="17">
      <c r="A24" s="5" t="s">
        <v>1084</v>
      </c>
      <c r="B24" s="5" t="s">
        <v>489</v>
      </c>
      <c r="C24" s="5" t="s">
        <v>474</v>
      </c>
      <c r="D24" s="5" t="s">
        <v>494</v>
      </c>
      <c r="E24" s="5">
        <v>33</v>
      </c>
      <c r="F24" s="5">
        <v>1</v>
      </c>
      <c r="G24" s="5" t="s">
        <v>498</v>
      </c>
      <c r="H24" s="5" t="s">
        <v>503</v>
      </c>
      <c r="I24" s="5" t="s">
        <v>504</v>
      </c>
    </row>
    <row r="25" spans="1:9" ht="17">
      <c r="A25" s="5" t="s">
        <v>1111</v>
      </c>
      <c r="B25" s="5" t="s">
        <v>312</v>
      </c>
      <c r="C25" s="5" t="s">
        <v>313</v>
      </c>
      <c r="D25" s="5" t="s">
        <v>315</v>
      </c>
      <c r="E25" s="5">
        <v>14</v>
      </c>
      <c r="F25" s="5">
        <v>9</v>
      </c>
      <c r="G25" s="5" t="s">
        <v>311</v>
      </c>
      <c r="H25" s="5" t="s">
        <v>310</v>
      </c>
      <c r="I25" s="5" t="s">
        <v>309</v>
      </c>
    </row>
    <row r="26" spans="1:9" ht="20">
      <c r="A26" s="5" t="s">
        <v>1715</v>
      </c>
      <c r="B26" s="5">
        <v>2008</v>
      </c>
      <c r="C26" s="5" t="s">
        <v>258</v>
      </c>
      <c r="D26" s="5" t="s">
        <v>257</v>
      </c>
      <c r="E26" s="5"/>
      <c r="F26" s="5"/>
      <c r="G26" s="5" t="s">
        <v>256</v>
      </c>
      <c r="H26" s="5" t="s">
        <v>255</v>
      </c>
      <c r="I26" s="5" t="s">
        <v>254</v>
      </c>
    </row>
    <row r="27" spans="1:9" ht="17">
      <c r="A27" s="5" t="s">
        <v>1089</v>
      </c>
      <c r="B27" s="5">
        <v>2011</v>
      </c>
      <c r="C27" s="5" t="s">
        <v>518</v>
      </c>
      <c r="D27" s="5" t="s">
        <v>521</v>
      </c>
      <c r="E27" s="5">
        <v>362</v>
      </c>
      <c r="F27" s="5"/>
      <c r="G27" s="5" t="s">
        <v>523</v>
      </c>
      <c r="H27" s="5" t="s">
        <v>525</v>
      </c>
      <c r="I27" s="5" t="s">
        <v>527</v>
      </c>
    </row>
    <row r="28" spans="1:9" ht="17">
      <c r="A28" s="6" t="s">
        <v>1512</v>
      </c>
      <c r="B28" s="18">
        <v>2009</v>
      </c>
      <c r="C28" s="7" t="s">
        <v>1513</v>
      </c>
      <c r="D28" s="6" t="s">
        <v>1514</v>
      </c>
      <c r="E28" s="6">
        <v>1</v>
      </c>
      <c r="F28" s="6">
        <v>1</v>
      </c>
      <c r="G28" s="6" t="s">
        <v>1515</v>
      </c>
      <c r="H28" s="6" t="s">
        <v>1516</v>
      </c>
      <c r="I28" s="6" t="s">
        <v>1517</v>
      </c>
    </row>
    <row r="29" spans="1:9" ht="17">
      <c r="A29" s="12" t="s">
        <v>1576</v>
      </c>
      <c r="B29" s="5" t="s">
        <v>1559</v>
      </c>
      <c r="C29" s="5" t="s">
        <v>906</v>
      </c>
      <c r="D29" s="5" t="s">
        <v>907</v>
      </c>
      <c r="E29" s="5" t="s">
        <v>853</v>
      </c>
      <c r="F29" s="5"/>
      <c r="G29" s="5" t="s">
        <v>908</v>
      </c>
      <c r="H29" s="5" t="s">
        <v>909</v>
      </c>
      <c r="I29" s="5" t="s">
        <v>910</v>
      </c>
    </row>
    <row r="30" spans="1:9" ht="17">
      <c r="A30" s="5" t="s">
        <v>1118</v>
      </c>
      <c r="B30" s="5" t="s">
        <v>606</v>
      </c>
      <c r="C30" s="5" t="s">
        <v>607</v>
      </c>
      <c r="D30" s="5" t="s">
        <v>281</v>
      </c>
      <c r="E30" s="5" t="s">
        <v>608</v>
      </c>
      <c r="F30" s="5" t="s">
        <v>280</v>
      </c>
      <c r="G30" s="5" t="s">
        <v>609</v>
      </c>
      <c r="H30" s="6"/>
      <c r="I30" s="5" t="s">
        <v>610</v>
      </c>
    </row>
    <row r="31" spans="1:9" ht="17">
      <c r="A31" s="12" t="s">
        <v>1574</v>
      </c>
      <c r="B31" s="5" t="s">
        <v>1575</v>
      </c>
      <c r="C31" s="5" t="s">
        <v>876</v>
      </c>
      <c r="D31" s="5" t="s">
        <v>960</v>
      </c>
      <c r="E31" s="5" t="s">
        <v>803</v>
      </c>
      <c r="F31" s="5" t="s">
        <v>622</v>
      </c>
      <c r="G31" s="5" t="s">
        <v>961</v>
      </c>
      <c r="H31" s="5" t="s">
        <v>962</v>
      </c>
      <c r="I31" s="5" t="s">
        <v>963</v>
      </c>
    </row>
    <row r="32" spans="1:9" ht="17">
      <c r="A32" s="5" t="s">
        <v>137</v>
      </c>
      <c r="B32" s="5">
        <v>2015</v>
      </c>
      <c r="C32" s="5" t="s">
        <v>138</v>
      </c>
      <c r="D32" s="5" t="s">
        <v>134</v>
      </c>
      <c r="E32" s="5">
        <v>27</v>
      </c>
      <c r="F32" s="5">
        <v>1</v>
      </c>
      <c r="G32" s="5" t="s">
        <v>1152</v>
      </c>
      <c r="H32" s="5" t="s">
        <v>136</v>
      </c>
      <c r="I32" s="5" t="s">
        <v>135</v>
      </c>
    </row>
    <row r="33" spans="1:9" ht="17">
      <c r="A33" s="5" t="s">
        <v>1134</v>
      </c>
      <c r="B33" s="5" t="s">
        <v>686</v>
      </c>
      <c r="C33" s="5" t="s">
        <v>846</v>
      </c>
      <c r="D33" s="5" t="s">
        <v>847</v>
      </c>
      <c r="E33" s="5" t="s">
        <v>687</v>
      </c>
      <c r="F33" s="5" t="s">
        <v>622</v>
      </c>
      <c r="G33" s="5" t="s">
        <v>688</v>
      </c>
      <c r="H33" s="5" t="s">
        <v>848</v>
      </c>
      <c r="I33" s="5" t="s">
        <v>849</v>
      </c>
    </row>
    <row r="34" spans="1:9" ht="17">
      <c r="A34" s="5" t="s">
        <v>1036</v>
      </c>
      <c r="B34" s="5" t="s">
        <v>352</v>
      </c>
      <c r="C34" s="5" t="s">
        <v>29</v>
      </c>
      <c r="D34" s="5" t="s">
        <v>28</v>
      </c>
      <c r="E34" s="5">
        <v>25</v>
      </c>
      <c r="F34" s="5">
        <v>3</v>
      </c>
      <c r="G34" s="5" t="s">
        <v>351</v>
      </c>
      <c r="H34" s="5" t="s">
        <v>350</v>
      </c>
      <c r="I34" s="5" t="s">
        <v>349</v>
      </c>
    </row>
    <row r="35" spans="1:9" ht="20">
      <c r="A35" s="5" t="s">
        <v>1716</v>
      </c>
      <c r="B35" s="5" t="s">
        <v>56</v>
      </c>
      <c r="C35" s="5" t="s">
        <v>29</v>
      </c>
      <c r="D35" s="5" t="s">
        <v>55</v>
      </c>
      <c r="E35" s="5">
        <v>24</v>
      </c>
      <c r="F35" s="5">
        <v>4</v>
      </c>
      <c r="G35" s="5" t="s">
        <v>1198</v>
      </c>
      <c r="H35" s="5" t="s">
        <v>57</v>
      </c>
      <c r="I35" s="5" t="s">
        <v>58</v>
      </c>
    </row>
    <row r="36" spans="1:9" ht="17">
      <c r="A36" s="12" t="s">
        <v>1596</v>
      </c>
      <c r="B36" s="6">
        <v>2010</v>
      </c>
      <c r="C36" s="6" t="s">
        <v>1252</v>
      </c>
      <c r="D36" s="6" t="s">
        <v>1224</v>
      </c>
      <c r="E36" s="6">
        <v>18</v>
      </c>
      <c r="F36" s="6">
        <v>2</v>
      </c>
      <c r="G36" s="6" t="s">
        <v>1268</v>
      </c>
      <c r="H36" s="6" t="s">
        <v>1701</v>
      </c>
      <c r="I36" s="6" t="s">
        <v>1535</v>
      </c>
    </row>
    <row r="37" spans="1:9" ht="17">
      <c r="A37" s="12" t="s">
        <v>1643</v>
      </c>
      <c r="B37" s="5" t="s">
        <v>226</v>
      </c>
      <c r="C37" s="8" t="s">
        <v>236</v>
      </c>
      <c r="D37" s="8" t="s">
        <v>227</v>
      </c>
      <c r="E37" s="5">
        <v>48</v>
      </c>
      <c r="F37" s="5">
        <v>3</v>
      </c>
      <c r="G37" s="5" t="s">
        <v>1184</v>
      </c>
      <c r="H37" s="5" t="s">
        <v>228</v>
      </c>
      <c r="I37" s="5" t="s">
        <v>229</v>
      </c>
    </row>
    <row r="38" spans="1:9" ht="17">
      <c r="A38" s="5" t="s">
        <v>1669</v>
      </c>
      <c r="B38" s="5" t="s">
        <v>708</v>
      </c>
      <c r="C38" s="5" t="s">
        <v>709</v>
      </c>
      <c r="D38" s="5" t="s">
        <v>710</v>
      </c>
      <c r="E38" s="5" t="s">
        <v>711</v>
      </c>
      <c r="F38" s="5" t="s">
        <v>665</v>
      </c>
      <c r="G38" s="6" t="s">
        <v>1445</v>
      </c>
      <c r="H38" s="5" t="s">
        <v>712</v>
      </c>
      <c r="I38" s="5" t="s">
        <v>713</v>
      </c>
    </row>
    <row r="39" spans="1:9" ht="17">
      <c r="A39" s="6" t="s">
        <v>1598</v>
      </c>
      <c r="B39" s="6">
        <v>2012</v>
      </c>
      <c r="C39" s="6" t="s">
        <v>1364</v>
      </c>
      <c r="D39" s="6" t="s">
        <v>1365</v>
      </c>
      <c r="E39" s="6">
        <v>37</v>
      </c>
      <c r="F39" s="6"/>
      <c r="G39" s="6" t="s">
        <v>1366</v>
      </c>
      <c r="H39" s="6"/>
      <c r="I39" s="6" t="s">
        <v>1410</v>
      </c>
    </row>
    <row r="40" spans="1:9" ht="17">
      <c r="A40" s="6" t="s">
        <v>1208</v>
      </c>
      <c r="B40" s="6">
        <v>2012</v>
      </c>
      <c r="C40" s="6" t="s">
        <v>1249</v>
      </c>
      <c r="D40" s="6" t="s">
        <v>1221</v>
      </c>
      <c r="E40" s="6">
        <v>55</v>
      </c>
      <c r="F40" s="6">
        <v>3</v>
      </c>
      <c r="G40" s="6" t="s">
        <v>1265</v>
      </c>
      <c r="H40" s="6" t="s">
        <v>1699</v>
      </c>
      <c r="I40" s="6" t="s">
        <v>1303</v>
      </c>
    </row>
    <row r="41" spans="1:9" ht="17">
      <c r="A41" s="5" t="s">
        <v>1079</v>
      </c>
      <c r="B41" s="5" t="s">
        <v>203</v>
      </c>
      <c r="C41" s="5" t="s">
        <v>204</v>
      </c>
      <c r="D41" s="5" t="s">
        <v>205</v>
      </c>
      <c r="E41" s="5">
        <v>56</v>
      </c>
      <c r="F41" s="5">
        <v>3</v>
      </c>
      <c r="G41" s="5" t="s">
        <v>1155</v>
      </c>
      <c r="H41" s="5" t="s">
        <v>206</v>
      </c>
      <c r="I41" s="5" t="s">
        <v>207</v>
      </c>
    </row>
    <row r="42" spans="1:9" ht="17">
      <c r="A42" s="5" t="s">
        <v>1033</v>
      </c>
      <c r="B42" s="5" t="s">
        <v>333</v>
      </c>
      <c r="C42" s="5" t="s">
        <v>204</v>
      </c>
      <c r="D42" s="5" t="s">
        <v>334</v>
      </c>
      <c r="E42" s="5">
        <v>60</v>
      </c>
      <c r="F42" s="5">
        <v>5</v>
      </c>
      <c r="G42" s="5" t="s">
        <v>335</v>
      </c>
      <c r="H42" s="5" t="s">
        <v>336</v>
      </c>
      <c r="I42" s="5" t="s">
        <v>337</v>
      </c>
    </row>
    <row r="43" spans="1:9" ht="17">
      <c r="A43" s="12" t="s">
        <v>1637</v>
      </c>
      <c r="B43" s="6">
        <v>2006</v>
      </c>
      <c r="C43" s="6" t="s">
        <v>1249</v>
      </c>
      <c r="D43" s="6" t="s">
        <v>1231</v>
      </c>
      <c r="E43" s="6">
        <v>49</v>
      </c>
      <c r="F43" s="6">
        <v>6</v>
      </c>
      <c r="G43" s="6" t="s">
        <v>1277</v>
      </c>
      <c r="H43" s="6" t="s">
        <v>1638</v>
      </c>
      <c r="I43" s="6" t="s">
        <v>1292</v>
      </c>
    </row>
    <row r="44" spans="1:9" ht="17">
      <c r="A44" s="6" t="s">
        <v>1356</v>
      </c>
      <c r="B44" s="6">
        <v>2014</v>
      </c>
      <c r="C44" s="6" t="s">
        <v>1357</v>
      </c>
      <c r="D44" s="6" t="s">
        <v>1358</v>
      </c>
      <c r="E44" s="6">
        <v>35</v>
      </c>
      <c r="F44" s="6"/>
      <c r="G44" s="6" t="s">
        <v>1359</v>
      </c>
      <c r="H44" s="6"/>
      <c r="I44" s="6" t="s">
        <v>1409</v>
      </c>
    </row>
    <row r="45" spans="1:9" ht="17">
      <c r="A45" s="6" t="s">
        <v>1333</v>
      </c>
      <c r="B45" s="6">
        <v>2013</v>
      </c>
      <c r="C45" s="6" t="s">
        <v>1724</v>
      </c>
      <c r="D45" s="6" t="s">
        <v>1335</v>
      </c>
      <c r="E45" s="6"/>
      <c r="F45" s="6"/>
      <c r="G45" s="6" t="s">
        <v>1334</v>
      </c>
      <c r="H45" s="11" t="s">
        <v>1692</v>
      </c>
      <c r="I45" s="6" t="s">
        <v>1403</v>
      </c>
    </row>
    <row r="46" spans="1:9" ht="17">
      <c r="A46" s="5" t="s">
        <v>1128</v>
      </c>
      <c r="B46" s="5" t="s">
        <v>766</v>
      </c>
      <c r="C46" s="5" t="s">
        <v>767</v>
      </c>
      <c r="D46" s="5" t="s">
        <v>741</v>
      </c>
      <c r="E46" s="5"/>
      <c r="F46" s="5" t="s">
        <v>742</v>
      </c>
      <c r="G46" s="5" t="s">
        <v>979</v>
      </c>
      <c r="H46" s="5" t="s">
        <v>980</v>
      </c>
      <c r="I46" s="5" t="s">
        <v>1323</v>
      </c>
    </row>
    <row r="47" spans="1:9" ht="17">
      <c r="A47" s="5" t="s">
        <v>1136</v>
      </c>
      <c r="B47" s="5" t="s">
        <v>788</v>
      </c>
      <c r="C47" s="5" t="s">
        <v>767</v>
      </c>
      <c r="D47" s="5" t="s">
        <v>789</v>
      </c>
      <c r="E47" s="5"/>
      <c r="F47" s="5" t="s">
        <v>790</v>
      </c>
      <c r="G47" s="5" t="s">
        <v>791</v>
      </c>
      <c r="H47" s="5" t="s">
        <v>792</v>
      </c>
      <c r="I47" s="5" t="s">
        <v>793</v>
      </c>
    </row>
    <row r="48" spans="1:9" ht="17">
      <c r="A48" s="5" t="s">
        <v>1126</v>
      </c>
      <c r="B48" s="5" t="s">
        <v>1722</v>
      </c>
      <c r="C48" s="5" t="s">
        <v>767</v>
      </c>
      <c r="D48" s="5" t="s">
        <v>1130</v>
      </c>
      <c r="E48" s="5"/>
      <c r="F48" s="5" t="s">
        <v>742</v>
      </c>
      <c r="G48" s="5" t="s">
        <v>976</v>
      </c>
      <c r="H48" s="5" t="s">
        <v>977</v>
      </c>
      <c r="I48" s="5" t="s">
        <v>978</v>
      </c>
    </row>
    <row r="49" spans="1:9" ht="17" hidden="1">
      <c r="A49" s="12" t="s">
        <v>1582</v>
      </c>
      <c r="B49" s="5" t="s">
        <v>766</v>
      </c>
      <c r="C49" s="5" t="s">
        <v>767</v>
      </c>
      <c r="D49" s="5" t="s">
        <v>968</v>
      </c>
      <c r="E49" s="5"/>
      <c r="F49" s="5" t="s">
        <v>742</v>
      </c>
      <c r="G49" s="5" t="s">
        <v>969</v>
      </c>
      <c r="H49" s="5" t="s">
        <v>970</v>
      </c>
      <c r="I49" s="5" t="s">
        <v>971</v>
      </c>
    </row>
    <row r="50" spans="1:9" ht="17" hidden="1">
      <c r="A50" s="5" t="s">
        <v>1619</v>
      </c>
      <c r="B50" s="5" t="s">
        <v>766</v>
      </c>
      <c r="C50" s="5" t="s">
        <v>767</v>
      </c>
      <c r="D50" s="5" t="s">
        <v>771</v>
      </c>
      <c r="E50" s="5"/>
      <c r="F50" s="5" t="s">
        <v>742</v>
      </c>
      <c r="G50" s="5" t="s">
        <v>772</v>
      </c>
      <c r="H50" s="5" t="s">
        <v>773</v>
      </c>
      <c r="I50" s="5" t="s">
        <v>1324</v>
      </c>
    </row>
    <row r="51" spans="1:9" ht="17" hidden="1">
      <c r="A51" s="5" t="s">
        <v>1619</v>
      </c>
      <c r="B51" s="5" t="s">
        <v>766</v>
      </c>
      <c r="C51" s="5" t="s">
        <v>767</v>
      </c>
      <c r="D51" s="5" t="s">
        <v>768</v>
      </c>
      <c r="E51" s="5"/>
      <c r="F51" s="5" t="s">
        <v>742</v>
      </c>
      <c r="G51" s="5" t="s">
        <v>769</v>
      </c>
      <c r="H51" s="5" t="s">
        <v>770</v>
      </c>
      <c r="I51" s="5" t="s">
        <v>1321</v>
      </c>
    </row>
    <row r="52" spans="1:9" ht="17" hidden="1">
      <c r="A52" s="5" t="s">
        <v>1127</v>
      </c>
      <c r="B52" s="5" t="s">
        <v>766</v>
      </c>
      <c r="C52" s="5" t="s">
        <v>767</v>
      </c>
      <c r="D52" s="5" t="s">
        <v>972</v>
      </c>
      <c r="E52" s="5"/>
      <c r="F52" s="5" t="s">
        <v>742</v>
      </c>
      <c r="G52" s="5" t="s">
        <v>973</v>
      </c>
      <c r="H52" s="5" t="s">
        <v>974</v>
      </c>
      <c r="I52" s="5" t="s">
        <v>975</v>
      </c>
    </row>
    <row r="53" spans="1:9" ht="17" hidden="1">
      <c r="A53" s="6" t="s">
        <v>1345</v>
      </c>
      <c r="B53" s="6">
        <v>2011</v>
      </c>
      <c r="C53" s="6" t="s">
        <v>1347</v>
      </c>
      <c r="D53" s="6" t="s">
        <v>1346</v>
      </c>
      <c r="E53" s="6">
        <v>29</v>
      </c>
      <c r="F53" s="6"/>
      <c r="G53" s="6" t="s">
        <v>1348</v>
      </c>
      <c r="H53" s="6" t="s">
        <v>1695</v>
      </c>
      <c r="I53" s="6" t="s">
        <v>1406</v>
      </c>
    </row>
    <row r="54" spans="1:9" ht="17" hidden="1">
      <c r="A54" s="5" t="s">
        <v>1653</v>
      </c>
      <c r="B54" s="5" t="s">
        <v>1548</v>
      </c>
      <c r="C54" s="5" t="s">
        <v>652</v>
      </c>
      <c r="D54" s="5" t="s">
        <v>653</v>
      </c>
      <c r="E54" s="5" t="s">
        <v>581</v>
      </c>
      <c r="F54" s="5" t="s">
        <v>622</v>
      </c>
      <c r="G54" s="5" t="s">
        <v>654</v>
      </c>
      <c r="H54" s="5" t="s">
        <v>655</v>
      </c>
      <c r="I54" s="5" t="s">
        <v>1318</v>
      </c>
    </row>
    <row r="55" spans="1:9" ht="17" hidden="1">
      <c r="A55" s="5" t="s">
        <v>1564</v>
      </c>
      <c r="B55" s="5" t="s">
        <v>1565</v>
      </c>
      <c r="C55" s="5" t="s">
        <v>652</v>
      </c>
      <c r="D55" s="5" t="s">
        <v>1566</v>
      </c>
      <c r="E55" s="5" t="s">
        <v>593</v>
      </c>
      <c r="F55" s="5" t="s">
        <v>665</v>
      </c>
      <c r="G55" s="5" t="s">
        <v>911</v>
      </c>
      <c r="H55" s="5" t="s">
        <v>912</v>
      </c>
      <c r="I55" s="5" t="s">
        <v>913</v>
      </c>
    </row>
    <row r="56" spans="1:9" ht="17" hidden="1">
      <c r="A56" s="12" t="s">
        <v>1674</v>
      </c>
      <c r="B56" s="5" t="s">
        <v>1568</v>
      </c>
      <c r="C56" s="5" t="s">
        <v>652</v>
      </c>
      <c r="D56" s="5" t="s">
        <v>810</v>
      </c>
      <c r="E56" s="5" t="s">
        <v>716</v>
      </c>
      <c r="F56" s="5" t="s">
        <v>622</v>
      </c>
      <c r="G56" s="5" t="s">
        <v>811</v>
      </c>
      <c r="H56" s="5" t="s">
        <v>812</v>
      </c>
      <c r="I56" s="5" t="s">
        <v>1312</v>
      </c>
    </row>
    <row r="57" spans="1:9" ht="17">
      <c r="A57" s="12" t="s">
        <v>1583</v>
      </c>
      <c r="B57" s="5" t="s">
        <v>1584</v>
      </c>
      <c r="C57" s="5" t="s">
        <v>652</v>
      </c>
      <c r="D57" s="5" t="s">
        <v>826</v>
      </c>
      <c r="E57" s="5" t="s">
        <v>602</v>
      </c>
      <c r="F57" s="5" t="s">
        <v>622</v>
      </c>
      <c r="G57" s="5" t="s">
        <v>827</v>
      </c>
      <c r="H57" s="5" t="s">
        <v>828</v>
      </c>
      <c r="I57" s="5" t="s">
        <v>829</v>
      </c>
    </row>
    <row r="58" spans="1:9" ht="17">
      <c r="A58" s="12" t="s">
        <v>1583</v>
      </c>
      <c r="B58" s="5" t="s">
        <v>1622</v>
      </c>
      <c r="C58" s="5" t="s">
        <v>821</v>
      </c>
      <c r="D58" s="5" t="s">
        <v>822</v>
      </c>
      <c r="E58" s="5" t="s">
        <v>675</v>
      </c>
      <c r="F58" s="5" t="s">
        <v>665</v>
      </c>
      <c r="G58" s="5" t="s">
        <v>823</v>
      </c>
      <c r="H58" s="5" t="s">
        <v>824</v>
      </c>
      <c r="I58" s="5" t="s">
        <v>825</v>
      </c>
    </row>
    <row r="59" spans="1:9" ht="17">
      <c r="A59" s="12" t="s">
        <v>1588</v>
      </c>
      <c r="B59" s="5" t="s">
        <v>1573</v>
      </c>
      <c r="C59" s="5" t="s">
        <v>731</v>
      </c>
      <c r="D59" s="5" t="s">
        <v>732</v>
      </c>
      <c r="E59" s="5" t="s">
        <v>715</v>
      </c>
      <c r="F59" s="5" t="s">
        <v>594</v>
      </c>
      <c r="G59" s="5"/>
      <c r="H59" s="5" t="s">
        <v>733</v>
      </c>
      <c r="I59" s="5" t="s">
        <v>734</v>
      </c>
    </row>
    <row r="60" spans="1:9" ht="17">
      <c r="A60" s="5" t="s">
        <v>21</v>
      </c>
      <c r="B60" s="5" t="s">
        <v>22</v>
      </c>
      <c r="C60" s="5" t="s">
        <v>20</v>
      </c>
      <c r="D60" s="5" t="s">
        <v>19</v>
      </c>
      <c r="E60" s="5">
        <v>48</v>
      </c>
      <c r="F60" s="5">
        <v>4</v>
      </c>
      <c r="G60" s="5" t="s">
        <v>1201</v>
      </c>
      <c r="H60" s="5" t="s">
        <v>23</v>
      </c>
      <c r="I60" s="5" t="s">
        <v>24</v>
      </c>
    </row>
    <row r="61" spans="1:9" ht="17">
      <c r="A61" s="12" t="s">
        <v>1657</v>
      </c>
      <c r="B61" s="6" t="s">
        <v>1570</v>
      </c>
      <c r="C61" s="6" t="s">
        <v>1242</v>
      </c>
      <c r="D61" s="6" t="s">
        <v>1235</v>
      </c>
      <c r="E61" s="6">
        <v>106</v>
      </c>
      <c r="F61" s="6"/>
      <c r="G61" s="6" t="s">
        <v>1281</v>
      </c>
      <c r="H61" s="6" t="s">
        <v>1658</v>
      </c>
      <c r="I61" s="6" t="s">
        <v>1290</v>
      </c>
    </row>
    <row r="62" spans="1:9" ht="17">
      <c r="A62" s="12" t="s">
        <v>1687</v>
      </c>
      <c r="B62" s="6">
        <v>2015</v>
      </c>
      <c r="C62" s="6" t="s">
        <v>1242</v>
      </c>
      <c r="D62" s="6" t="s">
        <v>1239</v>
      </c>
      <c r="E62" s="6">
        <v>73</v>
      </c>
      <c r="F62" s="6"/>
      <c r="G62" s="6" t="s">
        <v>1285</v>
      </c>
      <c r="H62" s="6" t="s">
        <v>1688</v>
      </c>
      <c r="I62" s="6" t="s">
        <v>1541</v>
      </c>
    </row>
    <row r="63" spans="1:9" ht="17">
      <c r="A63" s="12" t="s">
        <v>1629</v>
      </c>
      <c r="B63" s="6">
        <v>2014</v>
      </c>
      <c r="C63" s="6" t="s">
        <v>1251</v>
      </c>
      <c r="D63" s="6" t="s">
        <v>1230</v>
      </c>
      <c r="E63" s="6">
        <v>11</v>
      </c>
      <c r="F63" s="6"/>
      <c r="G63" s="6" t="s">
        <v>1276</v>
      </c>
      <c r="H63" s="6" t="s">
        <v>1630</v>
      </c>
      <c r="I63" s="6" t="s">
        <v>1294</v>
      </c>
    </row>
    <row r="64" spans="1:9" ht="17">
      <c r="A64" s="12" t="s">
        <v>1578</v>
      </c>
      <c r="B64" s="5" t="s">
        <v>590</v>
      </c>
      <c r="C64" s="5" t="s">
        <v>591</v>
      </c>
      <c r="D64" s="5" t="s">
        <v>592</v>
      </c>
      <c r="E64" s="5" t="s">
        <v>593</v>
      </c>
      <c r="F64" s="5" t="s">
        <v>594</v>
      </c>
      <c r="G64" s="5" t="s">
        <v>595</v>
      </c>
      <c r="H64" s="5" t="s">
        <v>596</v>
      </c>
      <c r="I64" s="5" t="s">
        <v>597</v>
      </c>
    </row>
    <row r="65" spans="1:9" ht="17">
      <c r="A65" s="5" t="s">
        <v>1083</v>
      </c>
      <c r="B65" s="5" t="s">
        <v>221</v>
      </c>
      <c r="C65" s="5" t="s">
        <v>222</v>
      </c>
      <c r="D65" s="5" t="s">
        <v>223</v>
      </c>
      <c r="E65" s="5" t="s">
        <v>1145</v>
      </c>
      <c r="F65" s="5">
        <v>2</v>
      </c>
      <c r="G65" s="5" t="s">
        <v>1144</v>
      </c>
      <c r="H65" s="5" t="s">
        <v>224</v>
      </c>
      <c r="I65" s="5" t="s">
        <v>225</v>
      </c>
    </row>
    <row r="66" spans="1:9" ht="17">
      <c r="A66" s="5" t="s">
        <v>1045</v>
      </c>
      <c r="B66" s="5" t="s">
        <v>383</v>
      </c>
      <c r="C66" s="5" t="s">
        <v>384</v>
      </c>
      <c r="D66" s="5" t="s">
        <v>385</v>
      </c>
      <c r="E66" s="5">
        <v>20</v>
      </c>
      <c r="F66" s="5"/>
      <c r="G66" s="5" t="s">
        <v>387</v>
      </c>
      <c r="H66" s="5" t="s">
        <v>386</v>
      </c>
      <c r="I66" s="5" t="s">
        <v>388</v>
      </c>
    </row>
    <row r="67" spans="1:9" ht="17">
      <c r="A67" s="12" t="s">
        <v>1634</v>
      </c>
      <c r="B67" s="5" t="s">
        <v>579</v>
      </c>
      <c r="C67" s="5" t="s">
        <v>384</v>
      </c>
      <c r="D67" s="5" t="s">
        <v>580</v>
      </c>
      <c r="E67" s="5" t="s">
        <v>581</v>
      </c>
      <c r="F67" s="5" t="s">
        <v>582</v>
      </c>
      <c r="G67" s="5" t="s">
        <v>583</v>
      </c>
      <c r="H67" s="5" t="s">
        <v>584</v>
      </c>
      <c r="I67" s="5" t="s">
        <v>1293</v>
      </c>
    </row>
    <row r="68" spans="1:9" ht="17">
      <c r="A68" s="12" t="s">
        <v>1683</v>
      </c>
      <c r="B68" s="5" t="s">
        <v>704</v>
      </c>
      <c r="C68" s="5" t="s">
        <v>384</v>
      </c>
      <c r="D68" s="5" t="s">
        <v>705</v>
      </c>
      <c r="E68" s="5" t="s">
        <v>601</v>
      </c>
      <c r="F68" s="5"/>
      <c r="G68" s="5" t="s">
        <v>706</v>
      </c>
      <c r="H68" s="5" t="s">
        <v>707</v>
      </c>
      <c r="I68" s="5" t="s">
        <v>1306</v>
      </c>
    </row>
    <row r="69" spans="1:9" ht="17">
      <c r="A69" s="5" t="s">
        <v>5</v>
      </c>
      <c r="B69" s="5" t="s">
        <v>6</v>
      </c>
      <c r="C69" s="5" t="s">
        <v>7</v>
      </c>
      <c r="D69" s="5" t="s">
        <v>10</v>
      </c>
      <c r="E69" s="5">
        <v>27</v>
      </c>
      <c r="F69" s="5">
        <v>4</v>
      </c>
      <c r="G69" s="5" t="s">
        <v>1154</v>
      </c>
      <c r="H69" s="5" t="s">
        <v>8</v>
      </c>
      <c r="I69" s="5" t="s">
        <v>9</v>
      </c>
    </row>
    <row r="70" spans="1:9" ht="17">
      <c r="A70" s="5" t="s">
        <v>1077</v>
      </c>
      <c r="B70" s="5" t="s">
        <v>202</v>
      </c>
      <c r="C70" s="5" t="s">
        <v>201</v>
      </c>
      <c r="D70" s="5" t="s">
        <v>200</v>
      </c>
      <c r="E70" s="5" t="s">
        <v>1180</v>
      </c>
      <c r="F70" s="5">
        <v>3</v>
      </c>
      <c r="G70" s="5" t="s">
        <v>1179</v>
      </c>
      <c r="H70" s="5" t="s">
        <v>199</v>
      </c>
      <c r="I70" s="5" t="s">
        <v>198</v>
      </c>
    </row>
    <row r="71" spans="1:9" ht="17">
      <c r="A71" s="5" t="s">
        <v>1052</v>
      </c>
      <c r="B71" s="5">
        <v>2016</v>
      </c>
      <c r="C71" s="5" t="s">
        <v>400</v>
      </c>
      <c r="D71" s="5" t="s">
        <v>401</v>
      </c>
      <c r="E71" s="5">
        <v>28</v>
      </c>
      <c r="F71" s="5">
        <v>2</v>
      </c>
      <c r="G71" s="5" t="s">
        <v>402</v>
      </c>
      <c r="H71" s="5" t="s">
        <v>403</v>
      </c>
      <c r="I71" s="5" t="s">
        <v>404</v>
      </c>
    </row>
    <row r="72" spans="1:9" ht="17">
      <c r="A72" s="12" t="s">
        <v>1644</v>
      </c>
      <c r="B72" s="6">
        <v>2017</v>
      </c>
      <c r="C72" s="6" t="s">
        <v>1248</v>
      </c>
      <c r="D72" s="6" t="s">
        <v>1233</v>
      </c>
      <c r="E72" s="6"/>
      <c r="F72" s="6"/>
      <c r="G72" s="6"/>
      <c r="H72" s="6"/>
      <c r="I72" s="6" t="s">
        <v>1538</v>
      </c>
    </row>
    <row r="73" spans="1:9" ht="17">
      <c r="A73" s="5" t="s">
        <v>1065</v>
      </c>
      <c r="B73" s="5" t="s">
        <v>439</v>
      </c>
      <c r="C73" s="5" t="s">
        <v>440</v>
      </c>
      <c r="D73" s="5" t="s">
        <v>449</v>
      </c>
      <c r="E73" s="5">
        <v>240</v>
      </c>
      <c r="F73" s="5">
        <v>1</v>
      </c>
      <c r="G73" s="5" t="s">
        <v>443</v>
      </c>
      <c r="H73" s="5" t="s">
        <v>446</v>
      </c>
      <c r="I73" s="5" t="s">
        <v>448</v>
      </c>
    </row>
    <row r="74" spans="1:9" ht="17">
      <c r="A74" s="8" t="s">
        <v>235</v>
      </c>
      <c r="B74" s="5" t="s">
        <v>234</v>
      </c>
      <c r="C74" s="5" t="s">
        <v>232</v>
      </c>
      <c r="D74" s="5" t="s">
        <v>233</v>
      </c>
      <c r="E74" s="5">
        <v>27</v>
      </c>
      <c r="F74" s="5">
        <v>3</v>
      </c>
      <c r="G74" s="5" t="s">
        <v>1175</v>
      </c>
      <c r="H74" s="5" t="s">
        <v>231</v>
      </c>
      <c r="I74" s="5" t="s">
        <v>230</v>
      </c>
    </row>
    <row r="75" spans="1:9" ht="17">
      <c r="A75" s="12" t="s">
        <v>1592</v>
      </c>
      <c r="B75" s="5" t="s">
        <v>694</v>
      </c>
      <c r="C75" s="5" t="s">
        <v>695</v>
      </c>
      <c r="D75" s="5" t="s">
        <v>696</v>
      </c>
      <c r="E75" s="5" t="s">
        <v>697</v>
      </c>
      <c r="F75" s="5" t="s">
        <v>582</v>
      </c>
      <c r="G75" s="5" t="s">
        <v>698</v>
      </c>
      <c r="H75" s="5" t="s">
        <v>699</v>
      </c>
      <c r="I75" s="5" t="s">
        <v>700</v>
      </c>
    </row>
    <row r="76" spans="1:9" ht="17">
      <c r="A76" s="12" t="s">
        <v>1646</v>
      </c>
      <c r="B76" s="6">
        <v>2006</v>
      </c>
      <c r="C76" s="6" t="s">
        <v>1247</v>
      </c>
      <c r="D76" s="6" t="s">
        <v>1234</v>
      </c>
      <c r="E76" s="6">
        <v>24</v>
      </c>
      <c r="F76" s="6">
        <v>4</v>
      </c>
      <c r="G76" s="6" t="s">
        <v>1280</v>
      </c>
      <c r="H76" s="6"/>
      <c r="I76" s="6" t="s">
        <v>1540</v>
      </c>
    </row>
    <row r="77" spans="1:9" ht="17">
      <c r="A77" s="12" t="s">
        <v>1591</v>
      </c>
      <c r="B77" s="5" t="s">
        <v>450</v>
      </c>
      <c r="C77" s="5" t="s">
        <v>232</v>
      </c>
      <c r="D77" s="5" t="s">
        <v>454</v>
      </c>
      <c r="E77" s="5">
        <v>32</v>
      </c>
      <c r="F77" s="5">
        <v>1</v>
      </c>
      <c r="G77" s="5" t="s">
        <v>457</v>
      </c>
      <c r="H77" s="5" t="s">
        <v>460</v>
      </c>
      <c r="I77" s="5" t="s">
        <v>463</v>
      </c>
    </row>
    <row r="78" spans="1:9" ht="17">
      <c r="A78" s="5" t="s">
        <v>1119</v>
      </c>
      <c r="B78" s="17">
        <v>2004</v>
      </c>
      <c r="C78" s="5" t="s">
        <v>611</v>
      </c>
      <c r="D78" s="5" t="s">
        <v>612</v>
      </c>
      <c r="E78" s="5" t="s">
        <v>613</v>
      </c>
      <c r="F78" s="5" t="s">
        <v>582</v>
      </c>
      <c r="G78" s="5" t="s">
        <v>614</v>
      </c>
      <c r="H78" s="5" t="s">
        <v>615</v>
      </c>
      <c r="I78" s="5" t="s">
        <v>616</v>
      </c>
    </row>
    <row r="79" spans="1:9" ht="17">
      <c r="A79" s="12" t="s">
        <v>1625</v>
      </c>
      <c r="B79" s="5" t="s">
        <v>1570</v>
      </c>
      <c r="C79" s="5" t="s">
        <v>759</v>
      </c>
      <c r="D79" s="5" t="s">
        <v>760</v>
      </c>
      <c r="E79" s="5" t="s">
        <v>761</v>
      </c>
      <c r="F79" s="5" t="s">
        <v>762</v>
      </c>
      <c r="G79" s="5" t="s">
        <v>763</v>
      </c>
      <c r="H79" s="5" t="s">
        <v>764</v>
      </c>
      <c r="I79" s="5" t="s">
        <v>765</v>
      </c>
    </row>
    <row r="80" spans="1:9" ht="17">
      <c r="A80" s="12" t="s">
        <v>1705</v>
      </c>
      <c r="B80" s="6" t="s">
        <v>1427</v>
      </c>
      <c r="C80" s="9" t="s">
        <v>1428</v>
      </c>
      <c r="D80" s="6" t="s">
        <v>1429</v>
      </c>
      <c r="E80" s="6">
        <v>35</v>
      </c>
      <c r="F80" s="6">
        <v>3</v>
      </c>
      <c r="G80" s="6" t="s">
        <v>1430</v>
      </c>
      <c r="H80" s="6"/>
      <c r="I80" s="6" t="s">
        <v>1431</v>
      </c>
    </row>
    <row r="81" spans="1:9" ht="17">
      <c r="A81" s="5" t="s">
        <v>1122</v>
      </c>
      <c r="B81" s="5" t="s">
        <v>1573</v>
      </c>
      <c r="C81" s="5" t="s">
        <v>632</v>
      </c>
      <c r="D81" s="5" t="s">
        <v>633</v>
      </c>
      <c r="E81" s="5"/>
      <c r="F81" s="5"/>
      <c r="G81" s="5" t="s">
        <v>634</v>
      </c>
      <c r="H81" s="5" t="s">
        <v>635</v>
      </c>
      <c r="I81" s="5" t="s">
        <v>636</v>
      </c>
    </row>
    <row r="82" spans="1:9" ht="17">
      <c r="A82" s="6" t="s">
        <v>1597</v>
      </c>
      <c r="B82" s="6">
        <v>2002</v>
      </c>
      <c r="C82" s="6" t="s">
        <v>1377</v>
      </c>
      <c r="D82" s="6" t="s">
        <v>1378</v>
      </c>
      <c r="E82" s="6">
        <v>49</v>
      </c>
      <c r="F82" s="6"/>
      <c r="G82" s="6">
        <v>67</v>
      </c>
      <c r="H82" s="6"/>
      <c r="I82" s="6" t="s">
        <v>1413</v>
      </c>
    </row>
    <row r="83" spans="1:9" ht="17">
      <c r="A83" s="12" t="s">
        <v>1606</v>
      </c>
      <c r="B83" s="5" t="s">
        <v>1548</v>
      </c>
      <c r="C83" s="5" t="s">
        <v>720</v>
      </c>
      <c r="D83" s="5" t="s">
        <v>721</v>
      </c>
      <c r="E83" s="5" t="s">
        <v>617</v>
      </c>
      <c r="F83" s="5" t="s">
        <v>582</v>
      </c>
      <c r="G83" s="5" t="s">
        <v>722</v>
      </c>
      <c r="H83" s="5" t="s">
        <v>723</v>
      </c>
      <c r="I83" s="5" t="s">
        <v>724</v>
      </c>
    </row>
    <row r="84" spans="1:9" ht="17">
      <c r="A84" s="6" t="s">
        <v>1360</v>
      </c>
      <c r="B84" s="6">
        <v>2006</v>
      </c>
      <c r="C84" s="6" t="s">
        <v>1361</v>
      </c>
      <c r="D84" s="6" t="s">
        <v>1362</v>
      </c>
      <c r="E84" s="6">
        <v>8</v>
      </c>
      <c r="F84" s="6"/>
      <c r="G84" s="6" t="s">
        <v>1363</v>
      </c>
      <c r="H84" s="10" t="s">
        <v>1706</v>
      </c>
      <c r="I84" s="6" t="s">
        <v>1707</v>
      </c>
    </row>
    <row r="85" spans="1:9" ht="17">
      <c r="A85" s="12" t="s">
        <v>1679</v>
      </c>
      <c r="B85" s="6">
        <v>2017</v>
      </c>
      <c r="C85" s="6" t="s">
        <v>1244</v>
      </c>
      <c r="D85" s="6" t="s">
        <v>1237</v>
      </c>
      <c r="E85" s="6"/>
      <c r="F85" s="6"/>
      <c r="G85" s="6"/>
      <c r="H85" s="6" t="s">
        <v>1680</v>
      </c>
      <c r="I85" s="6" t="s">
        <v>1288</v>
      </c>
    </row>
    <row r="86" spans="1:9" ht="17">
      <c r="A86" s="5" t="s">
        <v>112</v>
      </c>
      <c r="B86" s="5" t="s">
        <v>113</v>
      </c>
      <c r="C86" s="5" t="s">
        <v>114</v>
      </c>
      <c r="D86" s="5" t="s">
        <v>115</v>
      </c>
      <c r="E86" s="5" t="s">
        <v>1165</v>
      </c>
      <c r="F86" s="5"/>
      <c r="G86" s="5" t="s">
        <v>1164</v>
      </c>
      <c r="H86" s="5" t="s">
        <v>116</v>
      </c>
      <c r="I86" s="5" t="s">
        <v>117</v>
      </c>
    </row>
    <row r="87" spans="1:9" ht="17">
      <c r="A87" s="5" t="s">
        <v>1106</v>
      </c>
      <c r="B87" s="5" t="s">
        <v>293</v>
      </c>
      <c r="C87" s="5" t="s">
        <v>294</v>
      </c>
      <c r="D87" s="5" t="s">
        <v>1131</v>
      </c>
      <c r="E87" s="5">
        <v>18</v>
      </c>
      <c r="F87" s="5">
        <v>4</v>
      </c>
      <c r="G87" s="5" t="s">
        <v>295</v>
      </c>
      <c r="H87" s="5" t="s">
        <v>296</v>
      </c>
      <c r="I87" s="5" t="s">
        <v>297</v>
      </c>
    </row>
    <row r="88" spans="1:9" ht="17">
      <c r="A88" s="12" t="s">
        <v>1655</v>
      </c>
      <c r="B88" s="5" t="s">
        <v>1025</v>
      </c>
      <c r="C88" s="5" t="s">
        <v>1026</v>
      </c>
      <c r="D88" s="5" t="s">
        <v>1027</v>
      </c>
      <c r="E88" s="5" t="s">
        <v>1028</v>
      </c>
      <c r="F88" s="5" t="s">
        <v>594</v>
      </c>
      <c r="G88" s="5" t="s">
        <v>1029</v>
      </c>
      <c r="H88" s="5" t="s">
        <v>1030</v>
      </c>
      <c r="I88" s="5" t="s">
        <v>1031</v>
      </c>
    </row>
    <row r="89" spans="1:9" ht="17">
      <c r="A89" s="5" t="s">
        <v>1063</v>
      </c>
      <c r="B89" s="5" t="s">
        <v>1568</v>
      </c>
      <c r="C89" s="5" t="s">
        <v>155</v>
      </c>
      <c r="D89" s="5" t="s">
        <v>156</v>
      </c>
      <c r="E89" s="5">
        <v>25</v>
      </c>
      <c r="F89" s="5">
        <v>1</v>
      </c>
      <c r="G89" s="5" t="s">
        <v>1176</v>
      </c>
      <c r="H89" s="5" t="s">
        <v>157</v>
      </c>
      <c r="I89" s="5" t="s">
        <v>158</v>
      </c>
    </row>
    <row r="90" spans="1:9" ht="17">
      <c r="A90" s="12" t="s">
        <v>1648</v>
      </c>
      <c r="B90" s="17">
        <v>2017</v>
      </c>
      <c r="C90" s="5" t="s">
        <v>893</v>
      </c>
      <c r="D90" s="5" t="s">
        <v>894</v>
      </c>
      <c r="E90" s="5" t="s">
        <v>895</v>
      </c>
      <c r="F90" s="5" t="s">
        <v>665</v>
      </c>
      <c r="G90" s="5" t="s">
        <v>896</v>
      </c>
      <c r="H90" s="5" t="s">
        <v>897</v>
      </c>
      <c r="I90" s="5" t="s">
        <v>898</v>
      </c>
    </row>
    <row r="91" spans="1:9" ht="17">
      <c r="A91" s="5" t="s">
        <v>1120</v>
      </c>
      <c r="B91" s="5" t="s">
        <v>618</v>
      </c>
      <c r="C91" s="5" t="s">
        <v>619</v>
      </c>
      <c r="D91" s="5" t="s">
        <v>620</v>
      </c>
      <c r="E91" s="5" t="s">
        <v>621</v>
      </c>
      <c r="F91" s="5" t="s">
        <v>622</v>
      </c>
      <c r="G91" s="5" t="s">
        <v>623</v>
      </c>
      <c r="H91" s="5" t="s">
        <v>624</v>
      </c>
      <c r="I91" s="5" t="s">
        <v>625</v>
      </c>
    </row>
    <row r="92" spans="1:9" ht="17">
      <c r="A92" s="5" t="s">
        <v>1663</v>
      </c>
      <c r="B92" s="5" t="s">
        <v>856</v>
      </c>
      <c r="C92" s="5" t="s">
        <v>619</v>
      </c>
      <c r="D92" s="5" t="s">
        <v>857</v>
      </c>
      <c r="E92" s="5" t="s">
        <v>858</v>
      </c>
      <c r="F92" s="5" t="s">
        <v>593</v>
      </c>
      <c r="G92" s="5" t="s">
        <v>859</v>
      </c>
      <c r="H92" s="5" t="s">
        <v>860</v>
      </c>
      <c r="I92" s="5" t="s">
        <v>861</v>
      </c>
    </row>
    <row r="93" spans="1:9" ht="17">
      <c r="A93" s="12" t="s">
        <v>1586</v>
      </c>
      <c r="B93" s="5" t="s">
        <v>689</v>
      </c>
      <c r="C93" s="5" t="s">
        <v>619</v>
      </c>
      <c r="D93" s="5" t="s">
        <v>690</v>
      </c>
      <c r="E93" s="5" t="s">
        <v>691</v>
      </c>
      <c r="F93" s="5" t="s">
        <v>582</v>
      </c>
      <c r="G93" s="5" t="s">
        <v>649</v>
      </c>
      <c r="H93" s="5" t="s">
        <v>692</v>
      </c>
      <c r="I93" s="5" t="s">
        <v>693</v>
      </c>
    </row>
    <row r="94" spans="1:9" ht="17">
      <c r="A94" s="12" t="s">
        <v>1617</v>
      </c>
      <c r="B94" s="6" t="s">
        <v>1526</v>
      </c>
      <c r="C94" s="5" t="s">
        <v>1725</v>
      </c>
      <c r="D94" s="6" t="s">
        <v>1527</v>
      </c>
      <c r="E94" s="6">
        <v>29</v>
      </c>
      <c r="F94" s="6">
        <v>6</v>
      </c>
      <c r="G94" s="6" t="s">
        <v>1528</v>
      </c>
      <c r="H94" s="6" t="s">
        <v>1529</v>
      </c>
      <c r="I94" s="6" t="s">
        <v>1530</v>
      </c>
    </row>
    <row r="95" spans="1:9" ht="17">
      <c r="A95" s="5" t="s">
        <v>1550</v>
      </c>
      <c r="B95" s="5" t="s">
        <v>646</v>
      </c>
      <c r="C95" s="5" t="s">
        <v>647</v>
      </c>
      <c r="D95" s="5" t="s">
        <v>648</v>
      </c>
      <c r="E95" s="5"/>
      <c r="F95" s="5"/>
      <c r="G95" s="5" t="s">
        <v>649</v>
      </c>
      <c r="H95" s="5" t="s">
        <v>650</v>
      </c>
      <c r="I95" s="5" t="s">
        <v>651</v>
      </c>
    </row>
    <row r="96" spans="1:9" ht="17">
      <c r="A96" s="12" t="s">
        <v>1605</v>
      </c>
      <c r="B96" s="5" t="s">
        <v>1573</v>
      </c>
      <c r="C96" s="5" t="s">
        <v>644</v>
      </c>
      <c r="D96" s="5" t="s">
        <v>645</v>
      </c>
      <c r="E96" s="5" t="s">
        <v>601</v>
      </c>
      <c r="F96" s="5" t="s">
        <v>622</v>
      </c>
      <c r="G96" s="5"/>
      <c r="H96" s="5"/>
      <c r="I96" s="5" t="s">
        <v>1325</v>
      </c>
    </row>
    <row r="97" spans="1:9" ht="17">
      <c r="A97" s="6" t="s">
        <v>1654</v>
      </c>
      <c r="B97" s="6">
        <v>2013</v>
      </c>
      <c r="C97" s="6" t="s">
        <v>1379</v>
      </c>
      <c r="D97" s="6" t="s">
        <v>1380</v>
      </c>
      <c r="E97" s="6">
        <v>15</v>
      </c>
      <c r="F97" s="6"/>
      <c r="G97" s="6" t="s">
        <v>1381</v>
      </c>
      <c r="H97" s="6" t="s">
        <v>1656</v>
      </c>
      <c r="I97" s="6" t="s">
        <v>1414</v>
      </c>
    </row>
    <row r="98" spans="1:9" ht="17">
      <c r="A98" s="5" t="s">
        <v>1082</v>
      </c>
      <c r="B98" s="5" t="s">
        <v>217</v>
      </c>
      <c r="C98" s="5" t="s">
        <v>68</v>
      </c>
      <c r="D98" s="5" t="s">
        <v>218</v>
      </c>
      <c r="E98" s="5" t="s">
        <v>1190</v>
      </c>
      <c r="F98" s="5">
        <v>1</v>
      </c>
      <c r="G98" s="5" t="s">
        <v>1191</v>
      </c>
      <c r="H98" s="5" t="s">
        <v>219</v>
      </c>
      <c r="I98" s="5" t="s">
        <v>220</v>
      </c>
    </row>
    <row r="99" spans="1:9" ht="17">
      <c r="A99" s="6" t="s">
        <v>1493</v>
      </c>
      <c r="B99" s="6" t="s">
        <v>1494</v>
      </c>
      <c r="C99" s="7" t="s">
        <v>1495</v>
      </c>
      <c r="D99" s="6" t="s">
        <v>1496</v>
      </c>
      <c r="E99" s="6">
        <v>11</v>
      </c>
      <c r="F99" s="6">
        <v>4</v>
      </c>
      <c r="G99" s="6" t="s">
        <v>1497</v>
      </c>
      <c r="H99" s="6" t="s">
        <v>1498</v>
      </c>
      <c r="I99" s="6" t="s">
        <v>1499</v>
      </c>
    </row>
    <row r="100" spans="1:9" ht="17">
      <c r="A100" s="5" t="s">
        <v>1042</v>
      </c>
      <c r="B100" s="5">
        <v>2017</v>
      </c>
      <c r="C100" s="5" t="s">
        <v>372</v>
      </c>
      <c r="D100" s="5" t="s">
        <v>71</v>
      </c>
      <c r="E100" s="5">
        <v>23</v>
      </c>
      <c r="F100" s="5">
        <v>2</v>
      </c>
      <c r="G100" s="5" t="s">
        <v>373</v>
      </c>
      <c r="H100" s="5" t="s">
        <v>374</v>
      </c>
      <c r="I100" s="5" t="s">
        <v>1307</v>
      </c>
    </row>
    <row r="101" spans="1:9" ht="17">
      <c r="A101" s="5" t="s">
        <v>1649</v>
      </c>
      <c r="B101" s="5" t="s">
        <v>1721</v>
      </c>
      <c r="C101" s="5" t="s">
        <v>914</v>
      </c>
      <c r="D101" s="5" t="s">
        <v>915</v>
      </c>
      <c r="E101" s="5" t="s">
        <v>622</v>
      </c>
      <c r="F101" s="5" t="s">
        <v>916</v>
      </c>
      <c r="G101" s="5" t="s">
        <v>917</v>
      </c>
      <c r="H101" s="5" t="s">
        <v>918</v>
      </c>
      <c r="I101" s="5" t="s">
        <v>1322</v>
      </c>
    </row>
    <row r="102" spans="1:9" ht="17">
      <c r="A102" s="5" t="s">
        <v>1138</v>
      </c>
      <c r="B102" s="5" t="s">
        <v>1548</v>
      </c>
      <c r="C102" s="5" t="s">
        <v>717</v>
      </c>
      <c r="D102" s="5" t="s">
        <v>714</v>
      </c>
      <c r="E102" s="5" t="s">
        <v>715</v>
      </c>
      <c r="F102" s="5" t="s">
        <v>716</v>
      </c>
      <c r="G102" s="5"/>
      <c r="H102" s="5" t="s">
        <v>718</v>
      </c>
      <c r="I102" s="5" t="s">
        <v>719</v>
      </c>
    </row>
    <row r="103" spans="1:9" ht="17">
      <c r="A103" s="5" t="s">
        <v>1064</v>
      </c>
      <c r="B103" s="5" t="s">
        <v>139</v>
      </c>
      <c r="C103" s="5" t="s">
        <v>140</v>
      </c>
      <c r="D103" s="5" t="s">
        <v>141</v>
      </c>
      <c r="E103" s="5" t="s">
        <v>1163</v>
      </c>
      <c r="F103" s="5"/>
      <c r="G103" s="5" t="s">
        <v>1158</v>
      </c>
      <c r="H103" s="5" t="s">
        <v>142</v>
      </c>
      <c r="I103" s="5" t="s">
        <v>143</v>
      </c>
    </row>
    <row r="104" spans="1:9" ht="17">
      <c r="A104" s="12" t="s">
        <v>1645</v>
      </c>
      <c r="B104" s="6">
        <v>2017</v>
      </c>
      <c r="C104" s="6" t="s">
        <v>1243</v>
      </c>
      <c r="D104" s="6" t="s">
        <v>1259</v>
      </c>
      <c r="E104" s="6">
        <v>37</v>
      </c>
      <c r="F104" s="6">
        <v>1</v>
      </c>
      <c r="G104" s="6" t="s">
        <v>1279</v>
      </c>
      <c r="H104" s="6"/>
      <c r="I104" s="6" t="s">
        <v>1539</v>
      </c>
    </row>
    <row r="105" spans="1:9" ht="17">
      <c r="A105" s="6" t="s">
        <v>1685</v>
      </c>
      <c r="B105" s="6">
        <v>2015</v>
      </c>
      <c r="C105" s="6" t="s">
        <v>1243</v>
      </c>
      <c r="D105" s="6" t="s">
        <v>1238</v>
      </c>
      <c r="E105" s="6">
        <v>35</v>
      </c>
      <c r="F105" s="6">
        <v>3</v>
      </c>
      <c r="G105" s="6" t="s">
        <v>1283</v>
      </c>
      <c r="H105" s="6" t="s">
        <v>1686</v>
      </c>
      <c r="I105" s="6" t="s">
        <v>1287</v>
      </c>
    </row>
    <row r="106" spans="1:9" ht="17">
      <c r="A106" s="12" t="s">
        <v>1595</v>
      </c>
      <c r="B106" s="6">
        <v>2018</v>
      </c>
      <c r="C106" s="6" t="s">
        <v>1382</v>
      </c>
      <c r="D106" s="6" t="s">
        <v>1383</v>
      </c>
      <c r="E106" s="6">
        <v>17</v>
      </c>
      <c r="F106" s="6"/>
      <c r="G106" s="6" t="s">
        <v>1384</v>
      </c>
      <c r="H106" s="13" t="s">
        <v>1709</v>
      </c>
      <c r="I106" s="6" t="s">
        <v>1415</v>
      </c>
    </row>
    <row r="107" spans="1:9" ht="17">
      <c r="A107" s="12" t="s">
        <v>1587</v>
      </c>
      <c r="B107" s="6">
        <v>2018</v>
      </c>
      <c r="C107" s="6" t="s">
        <v>1397</v>
      </c>
      <c r="D107" s="6" t="s">
        <v>1398</v>
      </c>
      <c r="E107" s="6">
        <v>22</v>
      </c>
      <c r="F107" s="6"/>
      <c r="G107" s="16"/>
      <c r="H107" s="6"/>
      <c r="I107" s="6" t="s">
        <v>1420</v>
      </c>
    </row>
    <row r="108" spans="1:9" ht="17">
      <c r="A108" s="5" t="s">
        <v>1047</v>
      </c>
      <c r="B108" s="5" t="s">
        <v>65</v>
      </c>
      <c r="C108" s="5" t="s">
        <v>37</v>
      </c>
      <c r="D108" s="5" t="s">
        <v>64</v>
      </c>
      <c r="E108" s="5" t="s">
        <v>1193</v>
      </c>
      <c r="F108" s="5">
        <v>2</v>
      </c>
      <c r="G108" s="5" t="s">
        <v>1192</v>
      </c>
      <c r="H108" s="5" t="s">
        <v>66</v>
      </c>
      <c r="I108" s="5" t="s">
        <v>67</v>
      </c>
    </row>
    <row r="109" spans="1:9" ht="17">
      <c r="A109" s="12" t="s">
        <v>1668</v>
      </c>
      <c r="B109" s="5">
        <v>2015</v>
      </c>
      <c r="C109" s="5" t="s">
        <v>37</v>
      </c>
      <c r="D109" s="5" t="s">
        <v>96</v>
      </c>
      <c r="E109" s="5">
        <v>32</v>
      </c>
      <c r="F109" s="5">
        <v>4</v>
      </c>
      <c r="G109" s="5" t="s">
        <v>1197</v>
      </c>
      <c r="H109" s="5" t="s">
        <v>97</v>
      </c>
      <c r="I109" s="5" t="s">
        <v>98</v>
      </c>
    </row>
    <row r="110" spans="1:9" ht="17">
      <c r="A110" s="12" t="s">
        <v>1639</v>
      </c>
      <c r="B110" s="6">
        <v>2015</v>
      </c>
      <c r="C110" s="6" t="s">
        <v>1246</v>
      </c>
      <c r="D110" s="6" t="s">
        <v>1232</v>
      </c>
      <c r="E110" s="6">
        <v>32</v>
      </c>
      <c r="F110" s="6">
        <v>2</v>
      </c>
      <c r="G110" s="6" t="s">
        <v>1278</v>
      </c>
      <c r="H110" s="6" t="s">
        <v>1640</v>
      </c>
      <c r="I110" s="6" t="s">
        <v>1291</v>
      </c>
    </row>
    <row r="111" spans="1:9" ht="17">
      <c r="A111" s="8" t="s">
        <v>81</v>
      </c>
      <c r="B111" s="5">
        <v>2016</v>
      </c>
      <c r="C111" s="6" t="s">
        <v>1246</v>
      </c>
      <c r="D111" s="5" t="s">
        <v>80</v>
      </c>
      <c r="E111" s="5">
        <v>33</v>
      </c>
      <c r="F111" s="5">
        <v>1</v>
      </c>
      <c r="G111" s="5" t="s">
        <v>1199</v>
      </c>
      <c r="H111" s="5" t="s">
        <v>82</v>
      </c>
      <c r="I111" s="5" t="s">
        <v>83</v>
      </c>
    </row>
    <row r="112" spans="1:9" ht="17">
      <c r="A112" s="12" t="s">
        <v>1618</v>
      </c>
      <c r="B112" s="5" t="s">
        <v>32</v>
      </c>
      <c r="C112" s="5" t="s">
        <v>37</v>
      </c>
      <c r="D112" s="5" t="s">
        <v>36</v>
      </c>
      <c r="E112" s="5">
        <v>34</v>
      </c>
      <c r="F112" s="5">
        <v>2</v>
      </c>
      <c r="G112" s="5" t="s">
        <v>1174</v>
      </c>
      <c r="H112" s="5" t="s">
        <v>39</v>
      </c>
      <c r="I112" s="5" t="s">
        <v>38</v>
      </c>
    </row>
    <row r="113" spans="1:9" ht="20">
      <c r="A113" s="5" t="s">
        <v>1711</v>
      </c>
      <c r="B113" s="5" t="s">
        <v>65</v>
      </c>
      <c r="C113" s="5" t="s">
        <v>37</v>
      </c>
      <c r="D113" s="5" t="s">
        <v>74</v>
      </c>
      <c r="E113" s="5">
        <v>33</v>
      </c>
      <c r="F113" s="5">
        <v>2</v>
      </c>
      <c r="G113" s="5" t="s">
        <v>1177</v>
      </c>
      <c r="H113" s="5" t="s">
        <v>75</v>
      </c>
      <c r="I113" s="5" t="s">
        <v>76</v>
      </c>
    </row>
    <row r="114" spans="1:9" ht="17">
      <c r="A114" s="5" t="s">
        <v>1048</v>
      </c>
      <c r="B114" s="5" t="s">
        <v>65</v>
      </c>
      <c r="C114" s="5" t="s">
        <v>37</v>
      </c>
      <c r="D114" s="5" t="s">
        <v>77</v>
      </c>
      <c r="E114" s="5">
        <v>33</v>
      </c>
      <c r="F114" s="5">
        <v>2</v>
      </c>
      <c r="G114" s="5" t="s">
        <v>1142</v>
      </c>
      <c r="H114" s="5" t="s">
        <v>78</v>
      </c>
      <c r="I114" s="5" t="s">
        <v>79</v>
      </c>
    </row>
    <row r="115" spans="1:9" ht="17">
      <c r="A115" s="12" t="s">
        <v>1631</v>
      </c>
      <c r="B115" s="5" t="s">
        <v>1559</v>
      </c>
      <c r="C115" s="5" t="s">
        <v>949</v>
      </c>
      <c r="D115" s="5" t="s">
        <v>950</v>
      </c>
      <c r="E115" s="5" t="s">
        <v>608</v>
      </c>
      <c r="F115" s="5" t="s">
        <v>716</v>
      </c>
      <c r="G115" s="5" t="s">
        <v>951</v>
      </c>
      <c r="H115" s="5" t="s">
        <v>952</v>
      </c>
      <c r="I115" s="5" t="s">
        <v>953</v>
      </c>
    </row>
    <row r="116" spans="1:9" ht="17">
      <c r="A116" s="5" t="s">
        <v>1542</v>
      </c>
      <c r="B116" s="5" t="s">
        <v>1543</v>
      </c>
      <c r="C116" s="5" t="s">
        <v>836</v>
      </c>
      <c r="D116" s="5" t="s">
        <v>837</v>
      </c>
      <c r="E116" s="5" t="s">
        <v>664</v>
      </c>
      <c r="F116" s="5" t="s">
        <v>838</v>
      </c>
      <c r="G116" s="5" t="s">
        <v>839</v>
      </c>
      <c r="H116" s="5" t="s">
        <v>840</v>
      </c>
      <c r="I116" s="5" t="s">
        <v>841</v>
      </c>
    </row>
    <row r="117" spans="1:9" ht="17">
      <c r="A117" s="5" t="s">
        <v>1562</v>
      </c>
      <c r="B117" s="5" t="s">
        <v>1557</v>
      </c>
      <c r="C117" s="5" t="s">
        <v>662</v>
      </c>
      <c r="D117" s="5" t="s">
        <v>663</v>
      </c>
      <c r="E117" s="5" t="s">
        <v>664</v>
      </c>
      <c r="F117" s="5" t="s">
        <v>665</v>
      </c>
      <c r="G117" s="5" t="s">
        <v>666</v>
      </c>
      <c r="H117" s="5" t="s">
        <v>667</v>
      </c>
      <c r="I117" s="5" t="s">
        <v>668</v>
      </c>
    </row>
    <row r="118" spans="1:9" ht="17">
      <c r="A118" s="5" t="s">
        <v>1109</v>
      </c>
      <c r="B118" s="5">
        <v>2005</v>
      </c>
      <c r="C118" s="5" t="s">
        <v>303</v>
      </c>
      <c r="D118" s="5" t="s">
        <v>304</v>
      </c>
      <c r="E118" s="5">
        <v>31</v>
      </c>
      <c r="F118" s="5" t="s">
        <v>305</v>
      </c>
      <c r="G118" s="5" t="s">
        <v>306</v>
      </c>
      <c r="H118" s="5" t="s">
        <v>307</v>
      </c>
      <c r="I118" s="5" t="s">
        <v>308</v>
      </c>
    </row>
    <row r="119" spans="1:9" ht="17">
      <c r="A119" s="5" t="s">
        <v>1600</v>
      </c>
      <c r="B119" s="5">
        <v>2005</v>
      </c>
      <c r="C119" s="5" t="s">
        <v>701</v>
      </c>
      <c r="D119" s="5" t="s">
        <v>1601</v>
      </c>
      <c r="E119" s="5" t="s">
        <v>640</v>
      </c>
      <c r="F119" s="5" t="s">
        <v>658</v>
      </c>
      <c r="G119" s="5" t="s">
        <v>702</v>
      </c>
      <c r="H119" s="5" t="s">
        <v>1328</v>
      </c>
      <c r="I119" s="5" t="s">
        <v>703</v>
      </c>
    </row>
    <row r="120" spans="1:9" ht="17">
      <c r="A120" s="12" t="s">
        <v>1579</v>
      </c>
      <c r="B120" s="5" t="s">
        <v>1548</v>
      </c>
      <c r="C120" s="5" t="s">
        <v>754</v>
      </c>
      <c r="D120" s="5" t="s">
        <v>806</v>
      </c>
      <c r="E120" s="5" t="s">
        <v>621</v>
      </c>
      <c r="F120" s="5" t="s">
        <v>594</v>
      </c>
      <c r="G120" s="5" t="s">
        <v>807</v>
      </c>
      <c r="H120" s="5" t="s">
        <v>808</v>
      </c>
      <c r="I120" s="5" t="s">
        <v>809</v>
      </c>
    </row>
    <row r="121" spans="1:9" ht="17">
      <c r="A121" s="12" t="s">
        <v>1571</v>
      </c>
      <c r="B121" s="5" t="s">
        <v>1570</v>
      </c>
      <c r="C121" s="5" t="s">
        <v>754</v>
      </c>
      <c r="D121" s="5" t="s">
        <v>755</v>
      </c>
      <c r="E121" s="5" t="s">
        <v>613</v>
      </c>
      <c r="F121" s="5" t="s">
        <v>622</v>
      </c>
      <c r="G121" s="5" t="s">
        <v>756</v>
      </c>
      <c r="H121" s="5" t="s">
        <v>757</v>
      </c>
      <c r="I121" s="5" t="s">
        <v>758</v>
      </c>
    </row>
    <row r="122" spans="1:9" ht="17">
      <c r="A122" s="5" t="s">
        <v>1069</v>
      </c>
      <c r="B122" s="5">
        <v>2014</v>
      </c>
      <c r="C122" s="5" t="s">
        <v>471</v>
      </c>
      <c r="D122" s="5" t="s">
        <v>469</v>
      </c>
      <c r="E122" s="5">
        <v>24</v>
      </c>
      <c r="F122" s="5">
        <v>3</v>
      </c>
      <c r="G122" s="5" t="s">
        <v>468</v>
      </c>
      <c r="H122" s="5" t="s">
        <v>466</v>
      </c>
      <c r="I122" s="5" t="s">
        <v>465</v>
      </c>
    </row>
    <row r="123" spans="1:9" ht="17">
      <c r="A123" s="12" t="s">
        <v>1608</v>
      </c>
      <c r="B123" s="5" t="s">
        <v>686</v>
      </c>
      <c r="C123" s="5" t="s">
        <v>779</v>
      </c>
      <c r="D123" s="5" t="s">
        <v>780</v>
      </c>
      <c r="E123" s="5" t="s">
        <v>716</v>
      </c>
      <c r="F123" s="5" t="s">
        <v>622</v>
      </c>
      <c r="G123" s="5" t="s">
        <v>781</v>
      </c>
      <c r="H123" s="5" t="s">
        <v>782</v>
      </c>
      <c r="I123" s="5" t="s">
        <v>783</v>
      </c>
    </row>
    <row r="124" spans="1:9" ht="17">
      <c r="A124" s="5" t="s">
        <v>1081</v>
      </c>
      <c r="B124" s="5">
        <v>2013</v>
      </c>
      <c r="C124" s="5" t="s">
        <v>216</v>
      </c>
      <c r="D124" s="5" t="s">
        <v>215</v>
      </c>
      <c r="E124" s="5">
        <v>42</v>
      </c>
      <c r="F124" s="5" t="s">
        <v>1166</v>
      </c>
      <c r="G124" s="5" t="s">
        <v>1167</v>
      </c>
      <c r="H124" s="5" t="s">
        <v>214</v>
      </c>
      <c r="I124" s="5" t="s">
        <v>213</v>
      </c>
    </row>
    <row r="125" spans="1:9" ht="17">
      <c r="A125" s="12" t="s">
        <v>1664</v>
      </c>
      <c r="B125" s="5" t="s">
        <v>1568</v>
      </c>
      <c r="C125" s="5" t="s">
        <v>750</v>
      </c>
      <c r="D125" s="5" t="s">
        <v>774</v>
      </c>
      <c r="E125" s="5" t="s">
        <v>775</v>
      </c>
      <c r="F125" s="5" t="s">
        <v>776</v>
      </c>
      <c r="G125" s="5" t="s">
        <v>777</v>
      </c>
      <c r="H125" s="5" t="s">
        <v>778</v>
      </c>
      <c r="I125" s="5" t="s">
        <v>1309</v>
      </c>
    </row>
    <row r="126" spans="1:9" ht="17">
      <c r="A126" s="5" t="s">
        <v>1660</v>
      </c>
      <c r="B126" s="5" t="s">
        <v>749</v>
      </c>
      <c r="C126" s="5" t="s">
        <v>750</v>
      </c>
      <c r="D126" s="5" t="s">
        <v>1661</v>
      </c>
      <c r="E126" s="5" t="s">
        <v>751</v>
      </c>
      <c r="F126" s="5" t="s">
        <v>582</v>
      </c>
      <c r="G126" s="5" t="s">
        <v>752</v>
      </c>
      <c r="H126" s="5" t="s">
        <v>753</v>
      </c>
      <c r="I126" s="5" t="s">
        <v>1316</v>
      </c>
    </row>
    <row r="127" spans="1:9" ht="17">
      <c r="A127" s="12" t="s">
        <v>1628</v>
      </c>
      <c r="B127" s="5" t="s">
        <v>669</v>
      </c>
      <c r="C127" s="5" t="s">
        <v>670</v>
      </c>
      <c r="D127" s="5" t="s">
        <v>671</v>
      </c>
      <c r="E127" s="5" t="s">
        <v>672</v>
      </c>
      <c r="F127" s="5" t="s">
        <v>594</v>
      </c>
      <c r="G127" s="5"/>
      <c r="H127" s="5" t="s">
        <v>673</v>
      </c>
      <c r="I127" s="5" t="s">
        <v>674</v>
      </c>
    </row>
    <row r="128" spans="1:9" ht="17">
      <c r="A128" s="12" t="s">
        <v>1577</v>
      </c>
      <c r="B128" s="5" t="s">
        <v>986</v>
      </c>
      <c r="C128" s="5" t="s">
        <v>987</v>
      </c>
      <c r="D128" s="5" t="s">
        <v>988</v>
      </c>
      <c r="E128" s="5" t="s">
        <v>989</v>
      </c>
      <c r="F128" s="5" t="s">
        <v>990</v>
      </c>
      <c r="G128" s="5" t="s">
        <v>991</v>
      </c>
      <c r="H128" s="5" t="s">
        <v>992</v>
      </c>
      <c r="I128" s="5" t="s">
        <v>993</v>
      </c>
    </row>
    <row r="129" spans="1:9" ht="17">
      <c r="A129" s="5" t="s">
        <v>1673</v>
      </c>
      <c r="B129" s="5" t="s">
        <v>637</v>
      </c>
      <c r="C129" s="5" t="s">
        <v>638</v>
      </c>
      <c r="D129" s="5" t="s">
        <v>639</v>
      </c>
      <c r="E129" s="5" t="s">
        <v>640</v>
      </c>
      <c r="F129" s="5" t="s">
        <v>582</v>
      </c>
      <c r="G129" s="5" t="s">
        <v>641</v>
      </c>
      <c r="H129" s="5" t="s">
        <v>642</v>
      </c>
      <c r="I129" s="5" t="s">
        <v>643</v>
      </c>
    </row>
    <row r="130" spans="1:9" ht="17">
      <c r="A130" s="12" t="s">
        <v>1607</v>
      </c>
      <c r="B130" s="6" t="s">
        <v>1478</v>
      </c>
      <c r="C130" s="7" t="s">
        <v>1446</v>
      </c>
      <c r="D130" s="6" t="s">
        <v>1479</v>
      </c>
      <c r="E130" s="6">
        <v>24</v>
      </c>
      <c r="F130" s="6">
        <v>3</v>
      </c>
      <c r="G130" s="6" t="s">
        <v>1447</v>
      </c>
      <c r="H130" s="6" t="s">
        <v>1480</v>
      </c>
      <c r="I130" s="6" t="s">
        <v>1481</v>
      </c>
    </row>
    <row r="131" spans="1:9" ht="17">
      <c r="A131" s="5" t="s">
        <v>1073</v>
      </c>
      <c r="B131" s="5" t="s">
        <v>248</v>
      </c>
      <c r="C131" s="5" t="s">
        <v>246</v>
      </c>
      <c r="D131" s="5" t="s">
        <v>247</v>
      </c>
      <c r="E131" s="5">
        <v>24</v>
      </c>
      <c r="F131" s="5">
        <v>3</v>
      </c>
      <c r="G131" s="5" t="s">
        <v>245</v>
      </c>
      <c r="H131" s="5" t="s">
        <v>244</v>
      </c>
      <c r="I131" s="5" t="s">
        <v>243</v>
      </c>
    </row>
    <row r="132" spans="1:9" ht="17">
      <c r="A132" s="5" t="s">
        <v>1059</v>
      </c>
      <c r="B132" s="5" t="s">
        <v>417</v>
      </c>
      <c r="C132" s="5" t="s">
        <v>119</v>
      </c>
      <c r="D132" s="5" t="s">
        <v>120</v>
      </c>
      <c r="E132" s="5">
        <v>130</v>
      </c>
      <c r="F132" s="5">
        <v>2</v>
      </c>
      <c r="G132" s="5" t="s">
        <v>1182</v>
      </c>
      <c r="H132" s="5" t="s">
        <v>121</v>
      </c>
      <c r="I132" s="5" t="s">
        <v>122</v>
      </c>
    </row>
    <row r="133" spans="1:9" ht="17">
      <c r="A133" s="5" t="s">
        <v>1093</v>
      </c>
      <c r="B133" s="5" t="s">
        <v>132</v>
      </c>
      <c r="C133" s="6" t="s">
        <v>1210</v>
      </c>
      <c r="D133" s="5" t="s">
        <v>133</v>
      </c>
      <c r="E133" s="5">
        <v>68</v>
      </c>
      <c r="F133" s="5">
        <v>5</v>
      </c>
      <c r="G133" s="5" t="s">
        <v>1160</v>
      </c>
      <c r="H133" s="5" t="s">
        <v>131</v>
      </c>
      <c r="I133" s="5" t="s">
        <v>130</v>
      </c>
    </row>
    <row r="134" spans="1:9" ht="17">
      <c r="A134" s="6" t="s">
        <v>1209</v>
      </c>
      <c r="B134" s="6">
        <v>2005</v>
      </c>
      <c r="C134" s="6" t="s">
        <v>1210</v>
      </c>
      <c r="D134" s="6" t="s">
        <v>1236</v>
      </c>
      <c r="E134" s="6">
        <v>58</v>
      </c>
      <c r="F134" s="6">
        <v>7</v>
      </c>
      <c r="G134" s="6" t="s">
        <v>1282</v>
      </c>
      <c r="H134" s="6" t="s">
        <v>1676</v>
      </c>
      <c r="I134" s="6" t="s">
        <v>1289</v>
      </c>
    </row>
    <row r="135" spans="1:9" ht="17">
      <c r="A135" s="12" t="s">
        <v>1581</v>
      </c>
      <c r="B135" s="6">
        <v>2017</v>
      </c>
      <c r="C135" s="6" t="s">
        <v>1210</v>
      </c>
      <c r="D135" s="6" t="s">
        <v>1218</v>
      </c>
      <c r="E135" s="6">
        <v>78</v>
      </c>
      <c r="F135" s="6"/>
      <c r="G135" s="6" t="s">
        <v>1263</v>
      </c>
      <c r="H135" s="6" t="s">
        <v>1696</v>
      </c>
      <c r="I135" s="6" t="s">
        <v>1301</v>
      </c>
    </row>
    <row r="136" spans="1:9" ht="17">
      <c r="A136" s="12" t="s">
        <v>1563</v>
      </c>
      <c r="B136" s="6">
        <v>2017</v>
      </c>
      <c r="C136" s="6" t="s">
        <v>1210</v>
      </c>
      <c r="D136" s="6" t="s">
        <v>1216</v>
      </c>
      <c r="E136" s="6"/>
      <c r="F136" s="6"/>
      <c r="G136" s="6"/>
      <c r="H136" s="6" t="s">
        <v>1693</v>
      </c>
      <c r="I136" s="6" t="s">
        <v>1300</v>
      </c>
    </row>
    <row r="137" spans="1:9" ht="17">
      <c r="A137" s="5" t="s">
        <v>1125</v>
      </c>
      <c r="B137" s="5" t="s">
        <v>1008</v>
      </c>
      <c r="C137" s="5" t="s">
        <v>1009</v>
      </c>
      <c r="D137" s="5" t="s">
        <v>1010</v>
      </c>
      <c r="E137" s="5" t="s">
        <v>594</v>
      </c>
      <c r="F137" s="5" t="s">
        <v>594</v>
      </c>
      <c r="G137" s="5" t="s">
        <v>1011</v>
      </c>
      <c r="H137" s="5" t="s">
        <v>1012</v>
      </c>
      <c r="I137" s="5" t="s">
        <v>1013</v>
      </c>
    </row>
    <row r="138" spans="1:9" ht="17">
      <c r="A138" s="5" t="s">
        <v>1055</v>
      </c>
      <c r="B138" s="5" t="s">
        <v>411</v>
      </c>
      <c r="C138" s="5" t="s">
        <v>102</v>
      </c>
      <c r="D138" s="5" t="s">
        <v>413</v>
      </c>
      <c r="E138" s="5">
        <v>14</v>
      </c>
      <c r="F138" s="5">
        <v>6</v>
      </c>
      <c r="G138" s="5" t="s">
        <v>414</v>
      </c>
      <c r="H138" s="5" t="s">
        <v>415</v>
      </c>
      <c r="I138" s="5" t="s">
        <v>416</v>
      </c>
    </row>
    <row r="139" spans="1:9" ht="17">
      <c r="A139" s="5" t="s">
        <v>1054</v>
      </c>
      <c r="B139" s="5" t="s">
        <v>103</v>
      </c>
      <c r="C139" s="5" t="s">
        <v>102</v>
      </c>
      <c r="D139" s="5" t="s">
        <v>101</v>
      </c>
      <c r="E139" s="5">
        <v>14</v>
      </c>
      <c r="F139" s="5">
        <v>6</v>
      </c>
      <c r="G139" s="5" t="s">
        <v>1156</v>
      </c>
      <c r="H139" s="5" t="s">
        <v>99</v>
      </c>
      <c r="I139" s="5" t="s">
        <v>100</v>
      </c>
    </row>
    <row r="140" spans="1:9" ht="17">
      <c r="A140" s="12" t="s">
        <v>1580</v>
      </c>
      <c r="B140" s="6" t="s">
        <v>1422</v>
      </c>
      <c r="C140" s="6" t="s">
        <v>1423</v>
      </c>
      <c r="D140" s="6" t="s">
        <v>1424</v>
      </c>
      <c r="E140" s="6">
        <v>16</v>
      </c>
      <c r="F140" s="6">
        <v>2</v>
      </c>
      <c r="G140" s="6" t="s">
        <v>1425</v>
      </c>
      <c r="H140" s="6"/>
      <c r="I140" s="6" t="s">
        <v>1426</v>
      </c>
    </row>
    <row r="141" spans="1:9" ht="17">
      <c r="A141" s="5" t="s">
        <v>1062</v>
      </c>
      <c r="B141" s="5" t="s">
        <v>125</v>
      </c>
      <c r="C141" s="5" t="s">
        <v>102</v>
      </c>
      <c r="D141" s="5" t="s">
        <v>187</v>
      </c>
      <c r="E141" s="5">
        <v>14</v>
      </c>
      <c r="F141" s="5">
        <v>3</v>
      </c>
      <c r="G141" s="5" t="s">
        <v>1147</v>
      </c>
      <c r="H141" s="5" t="s">
        <v>123</v>
      </c>
      <c r="I141" s="5" t="s">
        <v>124</v>
      </c>
    </row>
    <row r="142" spans="1:9" ht="17">
      <c r="A142" s="5" t="s">
        <v>1091</v>
      </c>
      <c r="B142" s="5" t="s">
        <v>532</v>
      </c>
      <c r="C142" s="5" t="s">
        <v>102</v>
      </c>
      <c r="D142" s="5" t="s">
        <v>536</v>
      </c>
      <c r="E142" s="5">
        <v>9</v>
      </c>
      <c r="F142" s="5">
        <v>5</v>
      </c>
      <c r="G142" s="5" t="s">
        <v>539</v>
      </c>
      <c r="H142" s="5"/>
      <c r="I142" s="5" t="s">
        <v>544</v>
      </c>
    </row>
    <row r="143" spans="1:9" ht="17">
      <c r="A143" s="12" t="s">
        <v>1682</v>
      </c>
      <c r="B143" s="6">
        <v>2017</v>
      </c>
      <c r="C143" s="6" t="s">
        <v>1399</v>
      </c>
      <c r="D143" s="6" t="s">
        <v>1400</v>
      </c>
      <c r="E143" s="6">
        <v>17</v>
      </c>
      <c r="F143" s="6"/>
      <c r="G143" s="6" t="s">
        <v>1401</v>
      </c>
      <c r="H143" s="15" t="s">
        <v>1718</v>
      </c>
      <c r="I143" s="6" t="s">
        <v>1421</v>
      </c>
    </row>
    <row r="144" spans="1:9" ht="17">
      <c r="A144" s="12" t="s">
        <v>1670</v>
      </c>
      <c r="B144" s="6" t="s">
        <v>1671</v>
      </c>
      <c r="C144" s="7" t="s">
        <v>1518</v>
      </c>
      <c r="D144" s="6" t="s">
        <v>1713</v>
      </c>
      <c r="E144" s="6">
        <v>30</v>
      </c>
      <c r="F144" s="6">
        <v>2</v>
      </c>
      <c r="G144" s="6" t="s">
        <v>1519</v>
      </c>
      <c r="H144" s="6" t="s">
        <v>1520</v>
      </c>
      <c r="I144" s="6" t="s">
        <v>1714</v>
      </c>
    </row>
    <row r="145" spans="1:9" ht="17">
      <c r="A145" s="6" t="s">
        <v>1385</v>
      </c>
      <c r="B145" s="6">
        <v>2010</v>
      </c>
      <c r="C145" s="6" t="s">
        <v>1386</v>
      </c>
      <c r="D145" s="6" t="s">
        <v>1387</v>
      </c>
      <c r="E145" s="6">
        <v>76</v>
      </c>
      <c r="F145" s="6"/>
      <c r="G145" s="6" t="s">
        <v>1388</v>
      </c>
      <c r="H145" s="6" t="s">
        <v>1698</v>
      </c>
      <c r="I145" s="6" t="s">
        <v>1416</v>
      </c>
    </row>
    <row r="146" spans="1:9" ht="17">
      <c r="A146" s="5" t="s">
        <v>1072</v>
      </c>
      <c r="B146" s="5" t="s">
        <v>180</v>
      </c>
      <c r="C146" s="5" t="s">
        <v>181</v>
      </c>
      <c r="D146" s="5" t="s">
        <v>182</v>
      </c>
      <c r="E146" s="5">
        <v>13</v>
      </c>
      <c r="F146" s="5">
        <v>6</v>
      </c>
      <c r="G146" s="5" t="s">
        <v>1146</v>
      </c>
      <c r="H146" s="5" t="s">
        <v>179</v>
      </c>
      <c r="I146" s="5" t="s">
        <v>178</v>
      </c>
    </row>
    <row r="147" spans="1:9" ht="17">
      <c r="A147" s="5" t="s">
        <v>1107</v>
      </c>
      <c r="B147" s="5" t="s">
        <v>689</v>
      </c>
      <c r="C147" s="5" t="s">
        <v>1003</v>
      </c>
      <c r="D147" s="5" t="s">
        <v>1004</v>
      </c>
      <c r="E147" s="5" t="s">
        <v>602</v>
      </c>
      <c r="F147" s="5" t="s">
        <v>665</v>
      </c>
      <c r="G147" s="5" t="s">
        <v>1005</v>
      </c>
      <c r="H147" s="5" t="s">
        <v>1006</v>
      </c>
      <c r="I147" s="5" t="s">
        <v>1007</v>
      </c>
    </row>
    <row r="148" spans="1:9" ht="17">
      <c r="A148" s="8" t="s">
        <v>237</v>
      </c>
      <c r="B148" s="5" t="s">
        <v>241</v>
      </c>
      <c r="C148" s="5" t="s">
        <v>239</v>
      </c>
      <c r="D148" s="5" t="s">
        <v>238</v>
      </c>
      <c r="E148" s="5">
        <v>23</v>
      </c>
      <c r="F148" s="5">
        <v>3</v>
      </c>
      <c r="G148" s="5" t="s">
        <v>1189</v>
      </c>
      <c r="H148" s="5" t="s">
        <v>242</v>
      </c>
      <c r="I148" s="5" t="s">
        <v>240</v>
      </c>
    </row>
    <row r="149" spans="1:9" ht="17">
      <c r="A149" s="12" t="s">
        <v>1572</v>
      </c>
      <c r="B149" s="5" t="s">
        <v>1573</v>
      </c>
      <c r="C149" s="5" t="s">
        <v>877</v>
      </c>
      <c r="D149" s="5" t="s">
        <v>878</v>
      </c>
      <c r="E149" s="5" t="s">
        <v>593</v>
      </c>
      <c r="F149" s="5" t="s">
        <v>594</v>
      </c>
      <c r="G149" s="5" t="s">
        <v>879</v>
      </c>
      <c r="H149" s="5" t="s">
        <v>880</v>
      </c>
      <c r="I149" s="5" t="s">
        <v>881</v>
      </c>
    </row>
    <row r="150" spans="1:9" ht="17">
      <c r="A150" s="5" t="s">
        <v>1556</v>
      </c>
      <c r="B150" s="5" t="s">
        <v>1557</v>
      </c>
      <c r="C150" s="5" t="s">
        <v>656</v>
      </c>
      <c r="D150" s="5" t="s">
        <v>657</v>
      </c>
      <c r="E150" s="5" t="s">
        <v>601</v>
      </c>
      <c r="F150" s="5" t="s">
        <v>658</v>
      </c>
      <c r="G150" s="5" t="s">
        <v>659</v>
      </c>
      <c r="H150" s="5" t="s">
        <v>660</v>
      </c>
      <c r="I150" s="5" t="s">
        <v>661</v>
      </c>
    </row>
    <row r="151" spans="1:9" ht="17">
      <c r="A151" s="5" t="s">
        <v>1039</v>
      </c>
      <c r="B151" s="5" t="s">
        <v>52</v>
      </c>
      <c r="C151" s="5" t="s">
        <v>41</v>
      </c>
      <c r="D151" s="5" t="s">
        <v>51</v>
      </c>
      <c r="E151" s="5">
        <v>37</v>
      </c>
      <c r="F151" s="5"/>
      <c r="G151" s="5" t="s">
        <v>1161</v>
      </c>
      <c r="H151" s="5" t="s">
        <v>53</v>
      </c>
      <c r="I151" s="5" t="s">
        <v>54</v>
      </c>
    </row>
    <row r="152" spans="1:9" ht="17">
      <c r="A152" s="5" t="s">
        <v>1075</v>
      </c>
      <c r="B152" s="5" t="s">
        <v>999</v>
      </c>
      <c r="C152" s="5" t="s">
        <v>743</v>
      </c>
      <c r="D152" s="5" t="s">
        <v>193</v>
      </c>
      <c r="E152" s="5" t="s">
        <v>613</v>
      </c>
      <c r="F152" s="5" t="s">
        <v>594</v>
      </c>
      <c r="G152" s="5" t="s">
        <v>1000</v>
      </c>
      <c r="H152" s="5" t="s">
        <v>1001</v>
      </c>
      <c r="I152" s="5" t="s">
        <v>1002</v>
      </c>
    </row>
    <row r="153" spans="1:9" ht="17">
      <c r="A153" s="12" t="s">
        <v>1632</v>
      </c>
      <c r="B153" s="5" t="s">
        <v>44</v>
      </c>
      <c r="C153" s="5" t="s">
        <v>41</v>
      </c>
      <c r="D153" s="5" t="s">
        <v>40</v>
      </c>
      <c r="E153" s="5">
        <v>38</v>
      </c>
      <c r="F153" s="5"/>
      <c r="G153" s="5" t="s">
        <v>1181</v>
      </c>
      <c r="H153" s="5" t="s">
        <v>42</v>
      </c>
      <c r="I153" s="5" t="s">
        <v>43</v>
      </c>
    </row>
    <row r="154" spans="1:9" ht="17">
      <c r="A154" s="5" t="s">
        <v>1056</v>
      </c>
      <c r="B154" s="5" t="s">
        <v>412</v>
      </c>
      <c r="C154" s="5" t="s">
        <v>41</v>
      </c>
      <c r="D154" s="5" t="s">
        <v>104</v>
      </c>
      <c r="E154" s="5">
        <v>32</v>
      </c>
      <c r="F154" s="5"/>
      <c r="G154" s="5">
        <v>43112</v>
      </c>
      <c r="H154" s="5" t="s">
        <v>105</v>
      </c>
      <c r="I154" s="5" t="s">
        <v>106</v>
      </c>
    </row>
    <row r="155" spans="1:9" ht="17">
      <c r="A155" s="12" t="s">
        <v>1612</v>
      </c>
      <c r="B155" s="6">
        <v>2013</v>
      </c>
      <c r="C155" s="6" t="s">
        <v>1250</v>
      </c>
      <c r="D155" s="6" t="s">
        <v>1228</v>
      </c>
      <c r="E155" s="6">
        <v>27</v>
      </c>
      <c r="F155" s="6">
        <v>3</v>
      </c>
      <c r="G155" s="6" t="s">
        <v>1273</v>
      </c>
      <c r="H155" s="6" t="s">
        <v>1613</v>
      </c>
      <c r="I155" s="6" t="s">
        <v>1536</v>
      </c>
    </row>
    <row r="156" spans="1:9" ht="17">
      <c r="A156" s="5" t="s">
        <v>1058</v>
      </c>
      <c r="B156" s="5" t="s">
        <v>681</v>
      </c>
      <c r="C156" s="5" t="s">
        <v>682</v>
      </c>
      <c r="D156" s="5" t="s">
        <v>118</v>
      </c>
      <c r="E156" s="5" t="s">
        <v>640</v>
      </c>
      <c r="F156" s="5"/>
      <c r="G156" s="5" t="s">
        <v>683</v>
      </c>
      <c r="H156" s="5" t="s">
        <v>684</v>
      </c>
      <c r="I156" s="5" t="s">
        <v>685</v>
      </c>
    </row>
    <row r="157" spans="1:9" ht="17">
      <c r="A157" s="5" t="s">
        <v>1141</v>
      </c>
      <c r="B157" s="5" t="s">
        <v>744</v>
      </c>
      <c r="C157" s="5" t="s">
        <v>745</v>
      </c>
      <c r="D157" s="5" t="s">
        <v>746</v>
      </c>
      <c r="E157" s="5" t="s">
        <v>697</v>
      </c>
      <c r="F157" s="5" t="s">
        <v>665</v>
      </c>
      <c r="G157" s="5"/>
      <c r="H157" s="5" t="s">
        <v>747</v>
      </c>
      <c r="I157" s="5" t="s">
        <v>748</v>
      </c>
    </row>
    <row r="158" spans="1:9" ht="17">
      <c r="A158" s="5" t="s">
        <v>1050</v>
      </c>
      <c r="B158" s="5">
        <v>2016</v>
      </c>
      <c r="C158" s="5" t="s">
        <v>84</v>
      </c>
      <c r="D158" s="5" t="s">
        <v>85</v>
      </c>
      <c r="E158" s="5" t="s">
        <v>1203</v>
      </c>
      <c r="F158" s="5">
        <v>2</v>
      </c>
      <c r="G158" s="5" t="s">
        <v>1202</v>
      </c>
      <c r="H158" s="5" t="s">
        <v>86</v>
      </c>
      <c r="I158" s="5" t="s">
        <v>87</v>
      </c>
    </row>
    <row r="159" spans="1:9" ht="17">
      <c r="A159" s="5" t="s">
        <v>1099</v>
      </c>
      <c r="B159" s="5" t="s">
        <v>249</v>
      </c>
      <c r="C159" s="5" t="s">
        <v>250</v>
      </c>
      <c r="D159" s="5" t="s">
        <v>251</v>
      </c>
      <c r="E159" s="5">
        <v>73</v>
      </c>
      <c r="F159" s="5">
        <v>2</v>
      </c>
      <c r="G159" s="5" t="s">
        <v>252</v>
      </c>
      <c r="H159" s="6" t="s">
        <v>1487</v>
      </c>
      <c r="I159" s="5" t="s">
        <v>253</v>
      </c>
    </row>
    <row r="160" spans="1:9" ht="17">
      <c r="A160" s="5" t="s">
        <v>1096</v>
      </c>
      <c r="B160" s="5" t="s">
        <v>534</v>
      </c>
      <c r="C160" s="5" t="s">
        <v>250</v>
      </c>
      <c r="D160" s="5" t="s">
        <v>538</v>
      </c>
      <c r="E160" s="5">
        <v>74</v>
      </c>
      <c r="F160" s="5">
        <v>2</v>
      </c>
      <c r="G160" s="5" t="s">
        <v>541</v>
      </c>
      <c r="H160" s="5" t="s">
        <v>543</v>
      </c>
      <c r="I160" s="5" t="s">
        <v>546</v>
      </c>
    </row>
    <row r="161" spans="1:9" ht="17">
      <c r="A161" s="5" t="s">
        <v>1057</v>
      </c>
      <c r="B161" s="5" t="s">
        <v>109</v>
      </c>
      <c r="C161" s="5" t="s">
        <v>110</v>
      </c>
      <c r="D161" s="5" t="s">
        <v>111</v>
      </c>
      <c r="E161" s="5" t="s">
        <v>1150</v>
      </c>
      <c r="F161" s="5" t="s">
        <v>1148</v>
      </c>
      <c r="G161" s="5" t="s">
        <v>1149</v>
      </c>
      <c r="H161" s="5" t="s">
        <v>107</v>
      </c>
      <c r="I161" s="5" t="s">
        <v>108</v>
      </c>
    </row>
    <row r="162" spans="1:9" ht="17">
      <c r="A162" s="5" t="s">
        <v>1092</v>
      </c>
      <c r="B162" s="5" t="s">
        <v>533</v>
      </c>
      <c r="C162" s="5" t="s">
        <v>535</v>
      </c>
      <c r="D162" s="5" t="s">
        <v>537</v>
      </c>
      <c r="E162" s="5">
        <v>47</v>
      </c>
      <c r="F162" s="5">
        <v>3</v>
      </c>
      <c r="G162" s="5" t="s">
        <v>540</v>
      </c>
      <c r="H162" s="5" t="s">
        <v>542</v>
      </c>
      <c r="I162" s="5" t="s">
        <v>545</v>
      </c>
    </row>
    <row r="163" spans="1:9" ht="17">
      <c r="A163" s="6" t="s">
        <v>1352</v>
      </c>
      <c r="B163" s="6">
        <v>2014</v>
      </c>
      <c r="C163" s="6" t="s">
        <v>1353</v>
      </c>
      <c r="D163" s="6" t="s">
        <v>1354</v>
      </c>
      <c r="E163" s="6">
        <v>12</v>
      </c>
      <c r="F163" s="6"/>
      <c r="G163" s="6" t="s">
        <v>1355</v>
      </c>
      <c r="H163" s="11" t="s">
        <v>1546</v>
      </c>
      <c r="I163" s="6" t="s">
        <v>1408</v>
      </c>
    </row>
    <row r="164" spans="1:9" ht="17">
      <c r="A164" s="12" t="s">
        <v>1626</v>
      </c>
      <c r="B164" s="6" t="s">
        <v>1575</v>
      </c>
      <c r="C164" s="7" t="s">
        <v>1488</v>
      </c>
      <c r="D164" s="6" t="s">
        <v>1489</v>
      </c>
      <c r="E164" s="6">
        <v>28</v>
      </c>
      <c r="F164" s="6">
        <v>5</v>
      </c>
      <c r="G164" s="6" t="s">
        <v>1490</v>
      </c>
      <c r="H164" s="6" t="s">
        <v>1491</v>
      </c>
      <c r="I164" s="6" t="s">
        <v>1492</v>
      </c>
    </row>
    <row r="165" spans="1:9" ht="17">
      <c r="A165" s="5" t="s">
        <v>1051</v>
      </c>
      <c r="B165" s="5">
        <v>2016</v>
      </c>
      <c r="C165" s="5" t="s">
        <v>91</v>
      </c>
      <c r="D165" s="5" t="s">
        <v>90</v>
      </c>
      <c r="E165" s="5" t="s">
        <v>1196</v>
      </c>
      <c r="F165" s="5">
        <v>6</v>
      </c>
      <c r="G165" s="5" t="s">
        <v>1195</v>
      </c>
      <c r="H165" s="5" t="s">
        <v>88</v>
      </c>
      <c r="I165" s="5" t="s">
        <v>89</v>
      </c>
    </row>
    <row r="166" spans="1:9" ht="17">
      <c r="A166" s="6" t="s">
        <v>1440</v>
      </c>
      <c r="B166" s="6" t="s">
        <v>1441</v>
      </c>
      <c r="C166" s="6" t="s">
        <v>1442</v>
      </c>
      <c r="D166" s="6" t="s">
        <v>1710</v>
      </c>
      <c r="E166" s="6">
        <v>30</v>
      </c>
      <c r="F166" s="6">
        <v>1</v>
      </c>
      <c r="G166" s="6" t="s">
        <v>1443</v>
      </c>
      <c r="H166" s="6"/>
      <c r="I166" s="6" t="s">
        <v>1444</v>
      </c>
    </row>
    <row r="167" spans="1:9" ht="17">
      <c r="A167" s="5" t="s">
        <v>1073</v>
      </c>
      <c r="B167" s="5" t="s">
        <v>180</v>
      </c>
      <c r="C167" s="5" t="s">
        <v>183</v>
      </c>
      <c r="D167" s="5" t="s">
        <v>184</v>
      </c>
      <c r="E167" s="5">
        <v>30</v>
      </c>
      <c r="F167" s="5">
        <v>6</v>
      </c>
      <c r="G167" s="5" t="s">
        <v>1185</v>
      </c>
      <c r="H167" s="5" t="s">
        <v>185</v>
      </c>
      <c r="I167" s="5" t="s">
        <v>186</v>
      </c>
    </row>
    <row r="168" spans="1:9" ht="17">
      <c r="A168" s="5" t="s">
        <v>1132</v>
      </c>
      <c r="B168" s="5" t="s">
        <v>938</v>
      </c>
      <c r="C168" s="5" t="s">
        <v>939</v>
      </c>
      <c r="D168" s="5" t="s">
        <v>940</v>
      </c>
      <c r="E168" s="5" t="s">
        <v>601</v>
      </c>
      <c r="F168" s="5" t="s">
        <v>582</v>
      </c>
      <c r="G168" s="5" t="s">
        <v>941</v>
      </c>
      <c r="H168" s="5" t="s">
        <v>942</v>
      </c>
      <c r="I168" s="5" t="s">
        <v>943</v>
      </c>
    </row>
    <row r="169" spans="1:9" ht="17">
      <c r="A169" s="12" t="s">
        <v>1627</v>
      </c>
      <c r="B169" s="6" t="s">
        <v>1568</v>
      </c>
      <c r="C169" s="6" t="s">
        <v>1455</v>
      </c>
      <c r="D169" s="6" t="s">
        <v>1456</v>
      </c>
      <c r="E169" s="6">
        <v>13</v>
      </c>
      <c r="F169" s="6">
        <v>3</v>
      </c>
      <c r="G169" s="6" t="s">
        <v>1457</v>
      </c>
      <c r="H169" s="6"/>
      <c r="I169" s="6" t="s">
        <v>1458</v>
      </c>
    </row>
    <row r="170" spans="1:9" ht="17">
      <c r="A170" s="5" t="s">
        <v>1547</v>
      </c>
      <c r="B170" s="5" t="s">
        <v>1548</v>
      </c>
      <c r="C170" s="5" t="s">
        <v>871</v>
      </c>
      <c r="D170" s="5" t="s">
        <v>872</v>
      </c>
      <c r="E170" s="5" t="s">
        <v>853</v>
      </c>
      <c r="F170" s="5" t="s">
        <v>594</v>
      </c>
      <c r="G170" s="5" t="s">
        <v>873</v>
      </c>
      <c r="H170" s="5" t="s">
        <v>874</v>
      </c>
      <c r="I170" s="5" t="s">
        <v>875</v>
      </c>
    </row>
    <row r="171" spans="1:9" ht="20">
      <c r="A171" s="5" t="s">
        <v>1720</v>
      </c>
      <c r="B171" s="5" t="s">
        <v>188</v>
      </c>
      <c r="C171" s="5" t="s">
        <v>189</v>
      </c>
      <c r="D171" s="5" t="s">
        <v>190</v>
      </c>
      <c r="E171" s="5">
        <v>89</v>
      </c>
      <c r="F171" s="5">
        <v>3</v>
      </c>
      <c r="G171" s="5" t="s">
        <v>1204</v>
      </c>
      <c r="H171" s="5" t="s">
        <v>191</v>
      </c>
      <c r="I171" s="5" t="s">
        <v>192</v>
      </c>
    </row>
    <row r="172" spans="1:9" ht="17">
      <c r="A172" s="12" t="s">
        <v>1610</v>
      </c>
      <c r="B172" s="6">
        <v>2012</v>
      </c>
      <c r="C172" s="6" t="s">
        <v>1257</v>
      </c>
      <c r="D172" s="6" t="s">
        <v>1226</v>
      </c>
      <c r="E172" s="6">
        <v>19</v>
      </c>
      <c r="F172" s="6">
        <v>1</v>
      </c>
      <c r="G172" s="6" t="s">
        <v>1271</v>
      </c>
      <c r="H172" s="6" t="s">
        <v>1702</v>
      </c>
      <c r="I172" s="6" t="s">
        <v>1297</v>
      </c>
    </row>
    <row r="173" spans="1:9" ht="17">
      <c r="A173" s="12" t="s">
        <v>1611</v>
      </c>
      <c r="B173" s="6">
        <v>2014</v>
      </c>
      <c r="C173" s="6" t="s">
        <v>1257</v>
      </c>
      <c r="D173" s="6" t="s">
        <v>1227</v>
      </c>
      <c r="E173" s="6">
        <v>21</v>
      </c>
      <c r="F173" s="6">
        <v>3</v>
      </c>
      <c r="G173" s="6" t="s">
        <v>1272</v>
      </c>
      <c r="H173" s="6" t="s">
        <v>1703</v>
      </c>
      <c r="I173" s="6" t="s">
        <v>1296</v>
      </c>
    </row>
    <row r="174" spans="1:9" ht="17">
      <c r="A174" s="12" t="s">
        <v>1672</v>
      </c>
      <c r="B174" s="5" t="s">
        <v>1666</v>
      </c>
      <c r="C174" s="5" t="s">
        <v>887</v>
      </c>
      <c r="D174" s="5" t="s">
        <v>888</v>
      </c>
      <c r="E174" s="5" t="s">
        <v>889</v>
      </c>
      <c r="F174" s="5" t="s">
        <v>665</v>
      </c>
      <c r="G174" s="5" t="s">
        <v>890</v>
      </c>
      <c r="H174" s="5" t="s">
        <v>891</v>
      </c>
      <c r="I174" s="5" t="s">
        <v>892</v>
      </c>
    </row>
    <row r="175" spans="1:9" ht="17">
      <c r="A175" s="6" t="s">
        <v>1650</v>
      </c>
      <c r="B175" s="6" t="s">
        <v>1570</v>
      </c>
      <c r="C175" s="9" t="s">
        <v>1452</v>
      </c>
      <c r="D175" s="6" t="s">
        <v>1453</v>
      </c>
      <c r="E175" s="6"/>
      <c r="F175" s="6"/>
      <c r="G175" s="6"/>
      <c r="H175" s="6"/>
      <c r="I175" s="6" t="s">
        <v>1454</v>
      </c>
    </row>
    <row r="176" spans="1:9" ht="17">
      <c r="A176" s="8" t="s">
        <v>1032</v>
      </c>
      <c r="B176" s="5" t="s">
        <v>17</v>
      </c>
      <c r="C176" s="5" t="s">
        <v>18</v>
      </c>
      <c r="D176" s="5" t="s">
        <v>16</v>
      </c>
      <c r="E176" s="5">
        <v>31</v>
      </c>
      <c r="F176" s="5">
        <v>5</v>
      </c>
      <c r="G176" s="5" t="s">
        <v>1153</v>
      </c>
      <c r="H176" s="5" t="s">
        <v>25</v>
      </c>
      <c r="I176" s="5" t="s">
        <v>26</v>
      </c>
    </row>
    <row r="177" spans="1:9" ht="17">
      <c r="A177" s="5" t="s">
        <v>1044</v>
      </c>
      <c r="B177" s="5">
        <v>2017</v>
      </c>
      <c r="C177" s="5" t="s">
        <v>379</v>
      </c>
      <c r="D177" s="5" t="s">
        <v>382</v>
      </c>
      <c r="E177" s="5">
        <v>25</v>
      </c>
      <c r="F177" s="5">
        <v>1</v>
      </c>
      <c r="G177" s="5" t="s">
        <v>380</v>
      </c>
      <c r="H177" s="5" t="s">
        <v>73</v>
      </c>
      <c r="I177" s="5" t="s">
        <v>381</v>
      </c>
    </row>
    <row r="178" spans="1:9" ht="17">
      <c r="A178" s="12" t="s">
        <v>1558</v>
      </c>
      <c r="B178" s="5" t="s">
        <v>1559</v>
      </c>
      <c r="C178" s="5" t="s">
        <v>944</v>
      </c>
      <c r="D178" s="5" t="s">
        <v>945</v>
      </c>
      <c r="E178" s="5" t="s">
        <v>582</v>
      </c>
      <c r="F178" s="5" t="s">
        <v>665</v>
      </c>
      <c r="G178" s="5" t="s">
        <v>946</v>
      </c>
      <c r="H178" s="5" t="s">
        <v>947</v>
      </c>
      <c r="I178" s="5" t="s">
        <v>948</v>
      </c>
    </row>
    <row r="179" spans="1:9" ht="17">
      <c r="A179" s="6" t="s">
        <v>1329</v>
      </c>
      <c r="B179" s="6">
        <v>2012</v>
      </c>
      <c r="C179" s="6" t="s">
        <v>1330</v>
      </c>
      <c r="D179" s="6" t="s">
        <v>1331</v>
      </c>
      <c r="E179" s="6">
        <v>18</v>
      </c>
      <c r="F179" s="6"/>
      <c r="G179" s="6" t="s">
        <v>1332</v>
      </c>
      <c r="H179" s="6"/>
      <c r="I179" s="6" t="s">
        <v>1402</v>
      </c>
    </row>
    <row r="180" spans="1:9" ht="17">
      <c r="A180" s="5" t="s">
        <v>1135</v>
      </c>
      <c r="B180" s="5" t="s">
        <v>954</v>
      </c>
      <c r="C180" s="5" t="s">
        <v>955</v>
      </c>
      <c r="D180" s="5" t="s">
        <v>956</v>
      </c>
      <c r="E180" s="5" t="s">
        <v>665</v>
      </c>
      <c r="F180" s="5" t="s">
        <v>665</v>
      </c>
      <c r="G180" s="5" t="s">
        <v>957</v>
      </c>
      <c r="H180" s="5" t="s">
        <v>958</v>
      </c>
      <c r="I180" s="5" t="s">
        <v>959</v>
      </c>
    </row>
    <row r="181" spans="1:9" ht="17">
      <c r="A181" s="5" t="s">
        <v>1037</v>
      </c>
      <c r="B181" s="5" t="s">
        <v>353</v>
      </c>
      <c r="C181" s="5" t="s">
        <v>354</v>
      </c>
      <c r="D181" s="5" t="s">
        <v>355</v>
      </c>
      <c r="E181" s="5">
        <v>32</v>
      </c>
      <c r="F181" s="5">
        <v>4</v>
      </c>
      <c r="G181" s="5" t="s">
        <v>356</v>
      </c>
      <c r="H181" s="5" t="s">
        <v>357</v>
      </c>
      <c r="I181" s="5" t="s">
        <v>358</v>
      </c>
    </row>
    <row r="182" spans="1:9" ht="17">
      <c r="A182" s="12" t="s">
        <v>1647</v>
      </c>
      <c r="B182" s="5" t="s">
        <v>1559</v>
      </c>
      <c r="C182" s="5" t="s">
        <v>813</v>
      </c>
      <c r="D182" s="5" t="s">
        <v>814</v>
      </c>
      <c r="E182" s="5" t="s">
        <v>815</v>
      </c>
      <c r="F182" s="5" t="s">
        <v>622</v>
      </c>
      <c r="G182" s="5" t="s">
        <v>816</v>
      </c>
      <c r="H182" s="5" t="s">
        <v>817</v>
      </c>
      <c r="I182" s="5" t="s">
        <v>818</v>
      </c>
    </row>
    <row r="183" spans="1:9" ht="17">
      <c r="A183" s="5" t="s">
        <v>1097</v>
      </c>
      <c r="B183" s="5">
        <v>2010</v>
      </c>
      <c r="C183" s="5" t="s">
        <v>547</v>
      </c>
      <c r="D183" s="5" t="s">
        <v>548</v>
      </c>
      <c r="E183" s="5">
        <v>48</v>
      </c>
      <c r="F183" s="5">
        <v>9</v>
      </c>
      <c r="G183" s="5" t="s">
        <v>550</v>
      </c>
      <c r="H183" s="5" t="s">
        <v>552</v>
      </c>
      <c r="I183" s="5" t="s">
        <v>554</v>
      </c>
    </row>
    <row r="184" spans="1:9" ht="17">
      <c r="A184" s="5" t="s">
        <v>1123</v>
      </c>
      <c r="B184" s="5" t="s">
        <v>1570</v>
      </c>
      <c r="C184" s="5" t="s">
        <v>1019</v>
      </c>
      <c r="D184" s="5" t="s">
        <v>1020</v>
      </c>
      <c r="E184" s="5" t="s">
        <v>1021</v>
      </c>
      <c r="F184" s="5" t="s">
        <v>582</v>
      </c>
      <c r="G184" s="5" t="s">
        <v>1022</v>
      </c>
      <c r="H184" s="5" t="s">
        <v>1023</v>
      </c>
      <c r="I184" s="5" t="s">
        <v>1024</v>
      </c>
    </row>
    <row r="185" spans="1:9" ht="17">
      <c r="A185" s="5" t="s">
        <v>1076</v>
      </c>
      <c r="B185" s="5" t="s">
        <v>194</v>
      </c>
      <c r="C185" s="5" t="s">
        <v>13</v>
      </c>
      <c r="D185" s="5" t="s">
        <v>195</v>
      </c>
      <c r="E185" s="5" t="s">
        <v>1168</v>
      </c>
      <c r="F185" s="5">
        <v>8</v>
      </c>
      <c r="G185" s="5" t="s">
        <v>1169</v>
      </c>
      <c r="H185" s="5" t="s">
        <v>196</v>
      </c>
      <c r="I185" s="5" t="s">
        <v>197</v>
      </c>
    </row>
    <row r="186" spans="1:9" ht="17">
      <c r="A186" s="8" t="s">
        <v>12</v>
      </c>
      <c r="B186" s="5" t="s">
        <v>6</v>
      </c>
      <c r="C186" s="5" t="s">
        <v>13</v>
      </c>
      <c r="D186" s="5" t="s">
        <v>11</v>
      </c>
      <c r="E186" s="5">
        <v>63</v>
      </c>
      <c r="F186" s="5">
        <v>11</v>
      </c>
      <c r="G186" s="5" t="s">
        <v>1143</v>
      </c>
      <c r="H186" s="5" t="s">
        <v>15</v>
      </c>
      <c r="I186" s="5" t="s">
        <v>14</v>
      </c>
    </row>
    <row r="187" spans="1:9" ht="17">
      <c r="A187" s="6" t="s">
        <v>1684</v>
      </c>
      <c r="B187" s="6">
        <v>2014</v>
      </c>
      <c r="C187" s="6" t="s">
        <v>1367</v>
      </c>
      <c r="D187" s="6" t="s">
        <v>1368</v>
      </c>
      <c r="E187" s="6">
        <v>35</v>
      </c>
      <c r="F187" s="6"/>
      <c r="G187" s="6" t="s">
        <v>1369</v>
      </c>
      <c r="H187" s="6"/>
      <c r="I187" s="6" t="s">
        <v>1719</v>
      </c>
    </row>
    <row r="188" spans="1:9" ht="17">
      <c r="A188" s="8" t="s">
        <v>31</v>
      </c>
      <c r="B188" s="5" t="s">
        <v>32</v>
      </c>
      <c r="C188" s="5" t="s">
        <v>34</v>
      </c>
      <c r="D188" s="5" t="s">
        <v>30</v>
      </c>
      <c r="E188" s="5">
        <v>38</v>
      </c>
      <c r="F188" s="5">
        <v>4</v>
      </c>
      <c r="G188" s="5" t="s">
        <v>1178</v>
      </c>
      <c r="H188" s="5" t="s">
        <v>33</v>
      </c>
      <c r="I188" s="5" t="s">
        <v>35</v>
      </c>
    </row>
    <row r="189" spans="1:9" ht="17">
      <c r="A189" s="12" t="s">
        <v>1623</v>
      </c>
      <c r="B189" s="6" t="s">
        <v>1559</v>
      </c>
      <c r="C189" s="6" t="s">
        <v>1473</v>
      </c>
      <c r="D189" s="6" t="s">
        <v>1474</v>
      </c>
      <c r="E189" s="6">
        <v>32</v>
      </c>
      <c r="F189" s="6">
        <v>2</v>
      </c>
      <c r="G189" s="6" t="s">
        <v>1475</v>
      </c>
      <c r="H189" s="6" t="s">
        <v>1476</v>
      </c>
      <c r="I189" s="6" t="s">
        <v>1477</v>
      </c>
    </row>
    <row r="190" spans="1:9" ht="17">
      <c r="A190" s="5" t="s">
        <v>1569</v>
      </c>
      <c r="B190" s="5" t="s">
        <v>1570</v>
      </c>
      <c r="C190" s="5" t="s">
        <v>866</v>
      </c>
      <c r="D190" s="5" t="s">
        <v>867</v>
      </c>
      <c r="E190" s="5" t="s">
        <v>751</v>
      </c>
      <c r="F190" s="5" t="s">
        <v>602</v>
      </c>
      <c r="G190" s="5" t="s">
        <v>868</v>
      </c>
      <c r="H190" s="5" t="s">
        <v>869</v>
      </c>
      <c r="I190" s="5" t="s">
        <v>870</v>
      </c>
    </row>
    <row r="191" spans="1:9" ht="17">
      <c r="A191" s="5" t="s">
        <v>1071</v>
      </c>
      <c r="B191" s="5" t="s">
        <v>173</v>
      </c>
      <c r="C191" s="5" t="s">
        <v>174</v>
      </c>
      <c r="D191" s="5" t="s">
        <v>175</v>
      </c>
      <c r="E191" s="5">
        <v>32</v>
      </c>
      <c r="F191" s="5">
        <v>6</v>
      </c>
      <c r="G191" s="5" t="s">
        <v>1188</v>
      </c>
      <c r="H191" s="5" t="s">
        <v>176</v>
      </c>
      <c r="I191" s="5" t="s">
        <v>177</v>
      </c>
    </row>
    <row r="192" spans="1:9" ht="17">
      <c r="A192" s="6" t="s">
        <v>1466</v>
      </c>
      <c r="B192" s="6" t="s">
        <v>1467</v>
      </c>
      <c r="C192" s="6" t="s">
        <v>1468</v>
      </c>
      <c r="D192" s="6" t="s">
        <v>1469</v>
      </c>
      <c r="E192" s="6">
        <v>29</v>
      </c>
      <c r="F192" s="6">
        <v>2</v>
      </c>
      <c r="G192" s="6" t="s">
        <v>1470</v>
      </c>
      <c r="H192" s="6" t="s">
        <v>1471</v>
      </c>
      <c r="I192" s="6" t="s">
        <v>1472</v>
      </c>
    </row>
    <row r="193" spans="1:9" ht="17">
      <c r="A193" s="12" t="s">
        <v>1633</v>
      </c>
      <c r="B193" s="6" t="s">
        <v>1506</v>
      </c>
      <c r="C193" s="7" t="s">
        <v>1507</v>
      </c>
      <c r="D193" s="6" t="s">
        <v>1508</v>
      </c>
      <c r="E193" s="6">
        <v>23</v>
      </c>
      <c r="F193" s="6">
        <v>2</v>
      </c>
      <c r="G193" s="6" t="s">
        <v>1509</v>
      </c>
      <c r="H193" s="6" t="s">
        <v>1510</v>
      </c>
      <c r="I193" s="6" t="s">
        <v>1511</v>
      </c>
    </row>
    <row r="194" spans="1:9" ht="17">
      <c r="A194" s="12" t="s">
        <v>1551</v>
      </c>
      <c r="B194" s="5" t="s">
        <v>899</v>
      </c>
      <c r="C194" s="5" t="s">
        <v>900</v>
      </c>
      <c r="D194" s="5" t="s">
        <v>901</v>
      </c>
      <c r="E194" s="5" t="s">
        <v>902</v>
      </c>
      <c r="F194" s="5" t="s">
        <v>601</v>
      </c>
      <c r="G194" s="5" t="s">
        <v>903</v>
      </c>
      <c r="H194" s="5" t="s">
        <v>904</v>
      </c>
      <c r="I194" s="5" t="s">
        <v>905</v>
      </c>
    </row>
    <row r="195" spans="1:9" ht="17">
      <c r="A195" s="5" t="s">
        <v>1040</v>
      </c>
      <c r="B195" s="5">
        <v>2017</v>
      </c>
      <c r="C195" s="5" t="s">
        <v>364</v>
      </c>
      <c r="D195" s="5" t="s">
        <v>365</v>
      </c>
      <c r="E195" s="5">
        <v>8</v>
      </c>
      <c r="F195" s="5">
        <v>3</v>
      </c>
      <c r="G195" s="5" t="s">
        <v>366</v>
      </c>
      <c r="H195" s="5" t="s">
        <v>368</v>
      </c>
      <c r="I195" s="5" t="s">
        <v>367</v>
      </c>
    </row>
    <row r="196" spans="1:9" ht="17">
      <c r="A196" s="12" t="s">
        <v>1603</v>
      </c>
      <c r="B196" s="18">
        <v>2015</v>
      </c>
      <c r="C196" s="6" t="s">
        <v>1448</v>
      </c>
      <c r="D196" s="6" t="s">
        <v>1449</v>
      </c>
      <c r="E196" s="6">
        <v>30</v>
      </c>
      <c r="F196" s="6">
        <v>1</v>
      </c>
      <c r="G196" s="6" t="s">
        <v>1450</v>
      </c>
      <c r="H196" s="6"/>
      <c r="I196" s="6" t="s">
        <v>1451</v>
      </c>
    </row>
    <row r="197" spans="1:9" ht="17">
      <c r="A197" s="12" t="s">
        <v>1641</v>
      </c>
      <c r="B197" s="6" t="s">
        <v>1482</v>
      </c>
      <c r="C197" s="7" t="s">
        <v>1483</v>
      </c>
      <c r="D197" s="6" t="s">
        <v>1642</v>
      </c>
      <c r="E197" s="6">
        <v>59</v>
      </c>
      <c r="F197" s="6">
        <v>1</v>
      </c>
      <c r="G197" s="6" t="s">
        <v>1484</v>
      </c>
      <c r="H197" s="6" t="s">
        <v>1485</v>
      </c>
      <c r="I197" s="6" t="s">
        <v>1486</v>
      </c>
    </row>
    <row r="198" spans="1:9" ht="17">
      <c r="A198" s="5" t="s">
        <v>1100</v>
      </c>
      <c r="B198" s="5" t="s">
        <v>259</v>
      </c>
      <c r="C198" s="5" t="s">
        <v>260</v>
      </c>
      <c r="D198" s="5" t="s">
        <v>261</v>
      </c>
      <c r="E198" s="5">
        <v>18</v>
      </c>
      <c r="F198" s="5">
        <v>6</v>
      </c>
      <c r="G198" s="5" t="s">
        <v>262</v>
      </c>
      <c r="H198" s="5" t="s">
        <v>263</v>
      </c>
      <c r="I198" s="5" t="s">
        <v>264</v>
      </c>
    </row>
    <row r="199" spans="1:9" ht="17">
      <c r="A199" s="6" t="s">
        <v>1393</v>
      </c>
      <c r="B199" s="6">
        <v>2010</v>
      </c>
      <c r="C199" s="6" t="s">
        <v>1394</v>
      </c>
      <c r="D199" s="6" t="s">
        <v>1395</v>
      </c>
      <c r="E199" s="6">
        <v>8</v>
      </c>
      <c r="F199" s="6"/>
      <c r="G199" s="6" t="s">
        <v>1396</v>
      </c>
      <c r="H199" s="6"/>
      <c r="I199" s="6" t="s">
        <v>1419</v>
      </c>
    </row>
    <row r="200" spans="1:9" ht="20">
      <c r="A200" s="5" t="s">
        <v>1712</v>
      </c>
      <c r="B200" s="5">
        <v>2016</v>
      </c>
      <c r="C200" s="5" t="s">
        <v>93</v>
      </c>
      <c r="D200" s="5" t="s">
        <v>92</v>
      </c>
      <c r="E200" s="5">
        <v>33</v>
      </c>
      <c r="F200" s="5">
        <v>1</v>
      </c>
      <c r="G200" s="5" t="s">
        <v>1194</v>
      </c>
      <c r="H200" s="5" t="s">
        <v>94</v>
      </c>
      <c r="I200" s="5" t="s">
        <v>95</v>
      </c>
    </row>
    <row r="201" spans="1:9" ht="17">
      <c r="A201" s="5" t="s">
        <v>1094</v>
      </c>
      <c r="B201" s="5" t="s">
        <v>430</v>
      </c>
      <c r="C201" s="5" t="s">
        <v>431</v>
      </c>
      <c r="D201" s="5" t="s">
        <v>1129</v>
      </c>
      <c r="E201" s="5">
        <v>32</v>
      </c>
      <c r="F201" s="5">
        <v>2</v>
      </c>
      <c r="G201" s="5" t="s">
        <v>434</v>
      </c>
      <c r="H201" s="5" t="s">
        <v>435</v>
      </c>
      <c r="I201" s="5" t="s">
        <v>437</v>
      </c>
    </row>
    <row r="202" spans="1:9" ht="17">
      <c r="A202" s="5" t="s">
        <v>1552</v>
      </c>
      <c r="B202" s="5" t="s">
        <v>830</v>
      </c>
      <c r="C202" s="5" t="s">
        <v>831</v>
      </c>
      <c r="D202" s="5" t="s">
        <v>832</v>
      </c>
      <c r="E202" s="5" t="s">
        <v>581</v>
      </c>
      <c r="F202" s="5" t="s">
        <v>665</v>
      </c>
      <c r="G202" s="5" t="s">
        <v>833</v>
      </c>
      <c r="H202" s="5" t="s">
        <v>834</v>
      </c>
      <c r="I202" s="5" t="s">
        <v>835</v>
      </c>
    </row>
    <row r="203" spans="1:9" ht="17">
      <c r="A203" s="6" t="s">
        <v>1206</v>
      </c>
      <c r="B203" s="6">
        <v>2016</v>
      </c>
      <c r="C203" s="6" t="s">
        <v>1211</v>
      </c>
      <c r="D203" s="6" t="s">
        <v>1544</v>
      </c>
      <c r="E203" s="6">
        <v>42</v>
      </c>
      <c r="F203" s="6">
        <v>2</v>
      </c>
      <c r="G203" s="6" t="s">
        <v>1260</v>
      </c>
      <c r="H203" s="6" t="s">
        <v>1545</v>
      </c>
      <c r="I203" s="6" t="s">
        <v>1532</v>
      </c>
    </row>
    <row r="204" spans="1:9" ht="17">
      <c r="A204" s="5" t="s">
        <v>149</v>
      </c>
      <c r="B204" s="5" t="s">
        <v>150</v>
      </c>
      <c r="C204" s="5" t="s">
        <v>151</v>
      </c>
      <c r="D204" s="5" t="s">
        <v>152</v>
      </c>
      <c r="E204" s="5" t="s">
        <v>1187</v>
      </c>
      <c r="F204" s="5">
        <v>2</v>
      </c>
      <c r="G204" s="5" t="s">
        <v>1186</v>
      </c>
      <c r="H204" s="5" t="s">
        <v>153</v>
      </c>
      <c r="I204" s="5" t="s">
        <v>154</v>
      </c>
    </row>
    <row r="205" spans="1:9" ht="17">
      <c r="A205" s="5" t="s">
        <v>1038</v>
      </c>
      <c r="B205" s="5" t="s">
        <v>359</v>
      </c>
      <c r="C205" s="5" t="s">
        <v>151</v>
      </c>
      <c r="D205" s="5" t="s">
        <v>360</v>
      </c>
      <c r="E205" s="5">
        <v>15</v>
      </c>
      <c r="F205" s="5">
        <v>1</v>
      </c>
      <c r="G205" s="5" t="s">
        <v>361</v>
      </c>
      <c r="H205" s="5" t="s">
        <v>362</v>
      </c>
      <c r="I205" s="5" t="s">
        <v>363</v>
      </c>
    </row>
    <row r="206" spans="1:9" ht="17">
      <c r="A206" s="8" t="s">
        <v>172</v>
      </c>
      <c r="B206" s="5" t="s">
        <v>165</v>
      </c>
      <c r="C206" s="5" t="s">
        <v>151</v>
      </c>
      <c r="D206" s="5" t="s">
        <v>171</v>
      </c>
      <c r="E206" s="5">
        <v>11</v>
      </c>
      <c r="F206" s="5">
        <v>4</v>
      </c>
      <c r="G206" s="5" t="s">
        <v>1151</v>
      </c>
      <c r="H206" s="5" t="s">
        <v>170</v>
      </c>
      <c r="I206" s="5" t="s">
        <v>169</v>
      </c>
    </row>
    <row r="207" spans="1:9" ht="17">
      <c r="A207" s="12" t="s">
        <v>1599</v>
      </c>
      <c r="B207" s="5" t="s">
        <v>784</v>
      </c>
      <c r="C207" s="5" t="s">
        <v>785</v>
      </c>
      <c r="D207" s="5" t="s">
        <v>786</v>
      </c>
      <c r="E207" s="5" t="s">
        <v>664</v>
      </c>
      <c r="F207" s="5" t="s">
        <v>594</v>
      </c>
      <c r="G207" s="5" t="s">
        <v>787</v>
      </c>
      <c r="H207" s="5"/>
      <c r="I207" s="5" t="s">
        <v>1327</v>
      </c>
    </row>
    <row r="208" spans="1:9" ht="17">
      <c r="A208" s="5" t="s">
        <v>1095</v>
      </c>
      <c r="B208" s="5" t="s">
        <v>430</v>
      </c>
      <c r="C208" s="5" t="s">
        <v>209</v>
      </c>
      <c r="D208" s="5" t="s">
        <v>432</v>
      </c>
      <c r="E208" s="5">
        <v>44</v>
      </c>
      <c r="F208" s="5">
        <v>1</v>
      </c>
      <c r="G208" s="5" t="s">
        <v>433</v>
      </c>
      <c r="H208" s="5" t="s">
        <v>436</v>
      </c>
      <c r="I208" s="5" t="s">
        <v>438</v>
      </c>
    </row>
    <row r="209" spans="1:9" ht="17">
      <c r="A209" s="12" t="s">
        <v>1590</v>
      </c>
      <c r="B209" s="6">
        <v>2003</v>
      </c>
      <c r="C209" s="6" t="s">
        <v>1255</v>
      </c>
      <c r="D209" s="6" t="s">
        <v>1220</v>
      </c>
      <c r="E209" s="6">
        <v>32</v>
      </c>
      <c r="F209" s="6">
        <v>3</v>
      </c>
      <c r="G209" s="6" t="s">
        <v>1270</v>
      </c>
      <c r="H209" s="6"/>
      <c r="I209" s="6" t="s">
        <v>1302</v>
      </c>
    </row>
    <row r="210" spans="1:9" ht="17">
      <c r="A210" s="5" t="s">
        <v>1080</v>
      </c>
      <c r="B210" s="5" t="s">
        <v>208</v>
      </c>
      <c r="C210" s="5" t="s">
        <v>209</v>
      </c>
      <c r="D210" s="5" t="s">
        <v>210</v>
      </c>
      <c r="E210" s="5" t="s">
        <v>1173</v>
      </c>
      <c r="F210" s="5">
        <v>4</v>
      </c>
      <c r="G210" s="5" t="s">
        <v>1172</v>
      </c>
      <c r="H210" s="5" t="s">
        <v>211</v>
      </c>
      <c r="I210" s="5" t="s">
        <v>212</v>
      </c>
    </row>
    <row r="211" spans="1:9" ht="17">
      <c r="A211" s="5" t="s">
        <v>1678</v>
      </c>
      <c r="B211" s="5" t="s">
        <v>862</v>
      </c>
      <c r="C211" s="5" t="s">
        <v>863</v>
      </c>
      <c r="D211" s="5" t="s">
        <v>864</v>
      </c>
      <c r="E211" s="5" t="s">
        <v>608</v>
      </c>
      <c r="F211" s="5" t="s">
        <v>761</v>
      </c>
      <c r="G211" s="6" t="s">
        <v>1389</v>
      </c>
      <c r="H211" s="5" t="s">
        <v>865</v>
      </c>
      <c r="I211" s="5" t="s">
        <v>1314</v>
      </c>
    </row>
    <row r="212" spans="1:9" ht="17">
      <c r="A212" s="5" t="s">
        <v>1090</v>
      </c>
      <c r="B212" s="5" t="s">
        <v>516</v>
      </c>
      <c r="C212" s="5" t="s">
        <v>519</v>
      </c>
      <c r="D212" s="5" t="s">
        <v>522</v>
      </c>
      <c r="E212" s="5">
        <v>4</v>
      </c>
      <c r="F212" s="5" t="s">
        <v>305</v>
      </c>
      <c r="G212" s="5" t="s">
        <v>524</v>
      </c>
      <c r="H212" s="5" t="s">
        <v>526</v>
      </c>
      <c r="I212" s="5" t="s">
        <v>528</v>
      </c>
    </row>
    <row r="213" spans="1:9" ht="17">
      <c r="A213" s="8" t="s">
        <v>1034</v>
      </c>
      <c r="B213" s="5" t="s">
        <v>338</v>
      </c>
      <c r="C213" s="5" t="s">
        <v>339</v>
      </c>
      <c r="D213" s="5" t="s">
        <v>340</v>
      </c>
      <c r="E213" s="5">
        <v>9</v>
      </c>
      <c r="F213" s="5">
        <v>3</v>
      </c>
      <c r="G213" s="5" t="s">
        <v>341</v>
      </c>
      <c r="H213" s="5" t="s">
        <v>342</v>
      </c>
      <c r="I213" s="5" t="s">
        <v>343</v>
      </c>
    </row>
    <row r="214" spans="1:9" ht="17">
      <c r="A214" s="5" t="s">
        <v>1068</v>
      </c>
      <c r="B214" s="5">
        <v>2014</v>
      </c>
      <c r="C214" s="5" t="s">
        <v>452</v>
      </c>
      <c r="D214" s="5" t="s">
        <v>453</v>
      </c>
      <c r="E214" s="5">
        <v>11</v>
      </c>
      <c r="F214" s="5"/>
      <c r="G214" s="5" t="s">
        <v>458</v>
      </c>
      <c r="H214" s="5" t="s">
        <v>461</v>
      </c>
      <c r="I214" s="5" t="s">
        <v>462</v>
      </c>
    </row>
    <row r="215" spans="1:9" ht="17">
      <c r="A215" s="5" t="s">
        <v>1133</v>
      </c>
      <c r="B215" s="5" t="s">
        <v>919</v>
      </c>
      <c r="C215" s="5" t="s">
        <v>920</v>
      </c>
      <c r="D215" s="5" t="s">
        <v>930</v>
      </c>
      <c r="E215" s="5" t="s">
        <v>922</v>
      </c>
      <c r="F215" s="5" t="s">
        <v>582</v>
      </c>
      <c r="G215" s="5" t="s">
        <v>931</v>
      </c>
      <c r="H215" s="5" t="s">
        <v>932</v>
      </c>
      <c r="I215" s="5" t="s">
        <v>933</v>
      </c>
    </row>
    <row r="216" spans="1:9" ht="17">
      <c r="A216" s="5" t="s">
        <v>1659</v>
      </c>
      <c r="B216" s="5" t="s">
        <v>919</v>
      </c>
      <c r="C216" s="5" t="s">
        <v>920</v>
      </c>
      <c r="D216" s="5" t="s">
        <v>921</v>
      </c>
      <c r="E216" s="5" t="s">
        <v>922</v>
      </c>
      <c r="F216" s="5" t="s">
        <v>582</v>
      </c>
      <c r="G216" s="5" t="s">
        <v>923</v>
      </c>
      <c r="H216" s="5" t="s">
        <v>924</v>
      </c>
      <c r="I216" s="5" t="s">
        <v>1317</v>
      </c>
    </row>
    <row r="217" spans="1:9" ht="17">
      <c r="A217" s="12" t="s">
        <v>1652</v>
      </c>
      <c r="B217" s="6">
        <v>2011</v>
      </c>
      <c r="C217" s="6" t="s">
        <v>1349</v>
      </c>
      <c r="D217" s="6" t="s">
        <v>1350</v>
      </c>
      <c r="E217" s="6">
        <v>41</v>
      </c>
      <c r="F217" s="6"/>
      <c r="G217" s="6" t="s">
        <v>1351</v>
      </c>
      <c r="H217" s="14" t="s">
        <v>1704</v>
      </c>
      <c r="I217" s="6" t="s">
        <v>1407</v>
      </c>
    </row>
    <row r="218" spans="1:9" ht="17">
      <c r="A218" s="5" t="s">
        <v>1043</v>
      </c>
      <c r="B218" s="5" t="s">
        <v>378</v>
      </c>
      <c r="C218" s="6" t="s">
        <v>1432</v>
      </c>
      <c r="D218" s="6" t="s">
        <v>1433</v>
      </c>
      <c r="E218" s="5">
        <v>38</v>
      </c>
      <c r="F218" s="5">
        <v>1</v>
      </c>
      <c r="G218" s="5" t="s">
        <v>377</v>
      </c>
      <c r="H218" s="5" t="s">
        <v>376</v>
      </c>
      <c r="I218" s="5" t="s">
        <v>375</v>
      </c>
    </row>
    <row r="219" spans="1:9" ht="17">
      <c r="A219" s="5" t="s">
        <v>1112</v>
      </c>
      <c r="B219" s="5" t="s">
        <v>567</v>
      </c>
      <c r="C219" s="5" t="s">
        <v>72</v>
      </c>
      <c r="D219" s="5" t="s">
        <v>570</v>
      </c>
      <c r="E219" s="5">
        <v>24</v>
      </c>
      <c r="F219" s="5">
        <v>4</v>
      </c>
      <c r="G219" s="5" t="s">
        <v>572</v>
      </c>
      <c r="H219" s="5" t="s">
        <v>573</v>
      </c>
      <c r="I219" s="5" t="s">
        <v>575</v>
      </c>
    </row>
    <row r="220" spans="1:9" ht="17">
      <c r="A220" s="5" t="s">
        <v>1070</v>
      </c>
      <c r="B220" s="5" t="s">
        <v>472</v>
      </c>
      <c r="C220" s="5" t="s">
        <v>148</v>
      </c>
      <c r="D220" s="5" t="s">
        <v>470</v>
      </c>
      <c r="E220" s="5">
        <v>30</v>
      </c>
      <c r="F220" s="5" t="s">
        <v>277</v>
      </c>
      <c r="G220" s="5" t="s">
        <v>278</v>
      </c>
      <c r="H220" s="5" t="s">
        <v>467</v>
      </c>
      <c r="I220" s="5" t="s">
        <v>279</v>
      </c>
    </row>
    <row r="221" spans="1:9" ht="20">
      <c r="A221" s="5" t="s">
        <v>1708</v>
      </c>
      <c r="B221" s="5" t="s">
        <v>47</v>
      </c>
      <c r="C221" s="5" t="s">
        <v>46</v>
      </c>
      <c r="D221" s="5" t="s">
        <v>45</v>
      </c>
      <c r="E221" s="5" t="s">
        <v>48</v>
      </c>
      <c r="F221" s="5"/>
      <c r="G221" s="5"/>
      <c r="H221" s="5" t="s">
        <v>49</v>
      </c>
      <c r="I221" s="5" t="s">
        <v>50</v>
      </c>
    </row>
    <row r="222" spans="1:9" ht="17">
      <c r="A222" s="12" t="s">
        <v>1589</v>
      </c>
      <c r="B222" s="6">
        <v>2013</v>
      </c>
      <c r="C222" s="6" t="s">
        <v>1214</v>
      </c>
      <c r="D222" s="6" t="s">
        <v>1219</v>
      </c>
      <c r="E222" s="6">
        <v>80</v>
      </c>
      <c r="F222" s="6">
        <v>1</v>
      </c>
      <c r="G222" s="6" t="s">
        <v>1264</v>
      </c>
      <c r="H222" s="6" t="s">
        <v>1697</v>
      </c>
      <c r="I222" s="6" t="s">
        <v>1534</v>
      </c>
    </row>
    <row r="223" spans="1:9" ht="17">
      <c r="A223" s="12" t="s">
        <v>1593</v>
      </c>
      <c r="B223" s="6">
        <v>2014</v>
      </c>
      <c r="C223" s="6" t="s">
        <v>1214</v>
      </c>
      <c r="D223" s="6" t="s">
        <v>1222</v>
      </c>
      <c r="E223" s="6">
        <v>82</v>
      </c>
      <c r="F223" s="6"/>
      <c r="G223" s="6" t="s">
        <v>1266</v>
      </c>
      <c r="H223" s="6"/>
      <c r="I223" s="6" t="s">
        <v>1304</v>
      </c>
    </row>
    <row r="224" spans="1:9" ht="17">
      <c r="A224" s="5" t="s">
        <v>146</v>
      </c>
      <c r="B224" s="5" t="s">
        <v>1557</v>
      </c>
      <c r="C224" s="5" t="s">
        <v>46</v>
      </c>
      <c r="D224" s="5" t="s">
        <v>147</v>
      </c>
      <c r="E224" s="5" t="s">
        <v>1170</v>
      </c>
      <c r="F224" s="5"/>
      <c r="G224" s="5" t="s">
        <v>1171</v>
      </c>
      <c r="H224" s="5" t="s">
        <v>145</v>
      </c>
      <c r="I224" s="5" t="s">
        <v>144</v>
      </c>
    </row>
    <row r="225" spans="1:9" ht="17">
      <c r="A225" s="12" t="s">
        <v>1689</v>
      </c>
      <c r="B225" s="6">
        <v>2017</v>
      </c>
      <c r="C225" s="6" t="s">
        <v>1214</v>
      </c>
      <c r="D225" s="6" t="s">
        <v>1240</v>
      </c>
      <c r="E225" s="6">
        <v>114</v>
      </c>
      <c r="F225" s="6"/>
      <c r="G225" s="6" t="s">
        <v>1284</v>
      </c>
      <c r="H225" s="6" t="s">
        <v>1690</v>
      </c>
      <c r="I225" s="6" t="s">
        <v>1286</v>
      </c>
    </row>
    <row r="226" spans="1:9" ht="17">
      <c r="A226" s="12" t="s">
        <v>1614</v>
      </c>
      <c r="B226" s="6">
        <v>2017</v>
      </c>
      <c r="C226" s="6" t="s">
        <v>1214</v>
      </c>
      <c r="D226" s="6" t="s">
        <v>1229</v>
      </c>
      <c r="E226" s="6"/>
      <c r="F226" s="6"/>
      <c r="G226" s="6"/>
      <c r="H226" s="6" t="s">
        <v>1615</v>
      </c>
      <c r="I226" s="6" t="s">
        <v>1537</v>
      </c>
    </row>
    <row r="227" spans="1:9" ht="17">
      <c r="A227" s="5" t="s">
        <v>159</v>
      </c>
      <c r="B227" s="5" t="s">
        <v>160</v>
      </c>
      <c r="C227" s="5" t="s">
        <v>161</v>
      </c>
      <c r="D227" s="5" t="s">
        <v>162</v>
      </c>
      <c r="E227" s="5">
        <v>26</v>
      </c>
      <c r="F227" s="5">
        <v>2</v>
      </c>
      <c r="G227" s="5" t="s">
        <v>1157</v>
      </c>
      <c r="H227" s="5" t="s">
        <v>163</v>
      </c>
      <c r="I227" s="5" t="s">
        <v>164</v>
      </c>
    </row>
    <row r="228" spans="1:9" ht="20">
      <c r="A228" s="5" t="s">
        <v>1717</v>
      </c>
      <c r="B228" s="5" t="s">
        <v>165</v>
      </c>
      <c r="C228" s="6" t="s">
        <v>1212</v>
      </c>
      <c r="D228" s="5" t="s">
        <v>166</v>
      </c>
      <c r="E228" s="5">
        <v>33</v>
      </c>
      <c r="F228" s="5">
        <v>12</v>
      </c>
      <c r="G228" s="5" t="s">
        <v>1200</v>
      </c>
      <c r="H228" s="5" t="s">
        <v>167</v>
      </c>
      <c r="I228" s="5" t="s">
        <v>168</v>
      </c>
    </row>
    <row r="229" spans="1:9" ht="17">
      <c r="A229" s="5" t="s">
        <v>1046</v>
      </c>
      <c r="B229" s="5" t="s">
        <v>61</v>
      </c>
      <c r="C229" s="5" t="s">
        <v>60</v>
      </c>
      <c r="D229" s="5" t="s">
        <v>59</v>
      </c>
      <c r="E229" s="5">
        <v>54</v>
      </c>
      <c r="F229" s="5"/>
      <c r="G229" s="5" t="s">
        <v>1183</v>
      </c>
      <c r="H229" s="5" t="s">
        <v>63</v>
      </c>
      <c r="I229" s="5" t="s">
        <v>62</v>
      </c>
    </row>
    <row r="230" spans="1:9" ht="17">
      <c r="A230" s="12" t="s">
        <v>1554</v>
      </c>
      <c r="B230" s="6">
        <v>2011</v>
      </c>
      <c r="C230" s="6" t="s">
        <v>1212</v>
      </c>
      <c r="D230" s="6" t="s">
        <v>1215</v>
      </c>
      <c r="E230" s="6">
        <v>31</v>
      </c>
      <c r="F230" s="6">
        <v>5</v>
      </c>
      <c r="G230" s="6" t="s">
        <v>1261</v>
      </c>
      <c r="H230" s="6" t="s">
        <v>1691</v>
      </c>
      <c r="I230" s="6" t="s">
        <v>1299</v>
      </c>
    </row>
    <row r="231" spans="1:9" ht="17">
      <c r="A231" s="5" t="s">
        <v>1553</v>
      </c>
      <c r="B231" s="5" t="s">
        <v>819</v>
      </c>
      <c r="C231" s="5" t="s">
        <v>820</v>
      </c>
      <c r="D231" s="5" t="s">
        <v>513</v>
      </c>
      <c r="E231" s="5">
        <v>31</v>
      </c>
      <c r="F231" s="5" t="s">
        <v>497</v>
      </c>
      <c r="G231" s="5" t="s">
        <v>509</v>
      </c>
      <c r="H231" s="5" t="s">
        <v>508</v>
      </c>
      <c r="I231" s="5" t="s">
        <v>507</v>
      </c>
    </row>
    <row r="232" spans="1:9" ht="17">
      <c r="A232" s="12" t="s">
        <v>1609</v>
      </c>
      <c r="B232" s="6">
        <v>2012</v>
      </c>
      <c r="C232" s="6" t="s">
        <v>1256</v>
      </c>
      <c r="D232" s="6" t="s">
        <v>1225</v>
      </c>
      <c r="E232" s="6">
        <v>36</v>
      </c>
      <c r="F232" s="6">
        <v>3</v>
      </c>
      <c r="G232" s="6" t="s">
        <v>1269</v>
      </c>
      <c r="H232" s="6"/>
      <c r="I232" s="6" t="s">
        <v>1298</v>
      </c>
    </row>
    <row r="233" spans="1:9" ht="17">
      <c r="A233" s="5" t="s">
        <v>1624</v>
      </c>
      <c r="B233" s="5" t="s">
        <v>725</v>
      </c>
      <c r="C233" s="5" t="s">
        <v>726</v>
      </c>
      <c r="D233" s="5" t="s">
        <v>727</v>
      </c>
      <c r="E233" s="5" t="s">
        <v>601</v>
      </c>
      <c r="F233" s="5" t="s">
        <v>594</v>
      </c>
      <c r="G233" s="5" t="s">
        <v>728</v>
      </c>
      <c r="H233" s="5" t="s">
        <v>729</v>
      </c>
      <c r="I233" s="5" t="s">
        <v>730</v>
      </c>
    </row>
    <row r="234" spans="1:9" ht="17">
      <c r="A234" s="6" t="s">
        <v>1460</v>
      </c>
      <c r="B234" s="6" t="s">
        <v>1568</v>
      </c>
      <c r="C234" s="6" t="s">
        <v>1461</v>
      </c>
      <c r="D234" s="6" t="s">
        <v>1462</v>
      </c>
      <c r="E234" s="6">
        <v>103</v>
      </c>
      <c r="F234" s="6">
        <v>7</v>
      </c>
      <c r="G234" s="6" t="s">
        <v>1463</v>
      </c>
      <c r="H234" s="6" t="s">
        <v>1464</v>
      </c>
      <c r="I234" s="6" t="s">
        <v>1465</v>
      </c>
    </row>
    <row r="235" spans="1:9" ht="17">
      <c r="A235" s="12" t="s">
        <v>1602</v>
      </c>
      <c r="B235" s="5" t="s">
        <v>850</v>
      </c>
      <c r="C235" s="5" t="s">
        <v>851</v>
      </c>
      <c r="D235" s="5" t="s">
        <v>852</v>
      </c>
      <c r="E235" s="5" t="s">
        <v>853</v>
      </c>
      <c r="F235" s="5" t="s">
        <v>622</v>
      </c>
      <c r="G235" s="5" t="s">
        <v>854</v>
      </c>
      <c r="H235" s="5" t="s">
        <v>855</v>
      </c>
      <c r="I235" s="5" t="s">
        <v>1326</v>
      </c>
    </row>
    <row r="236" spans="1:9" ht="17">
      <c r="A236" s="12" t="s">
        <v>1662</v>
      </c>
      <c r="B236" s="5" t="s">
        <v>1548</v>
      </c>
      <c r="C236" s="5" t="s">
        <v>676</v>
      </c>
      <c r="D236" s="5" t="s">
        <v>677</v>
      </c>
      <c r="E236" s="5" t="s">
        <v>664</v>
      </c>
      <c r="F236" s="5" t="s">
        <v>594</v>
      </c>
      <c r="G236" s="5" t="s">
        <v>678</v>
      </c>
      <c r="H236" s="5" t="s">
        <v>679</v>
      </c>
      <c r="I236" s="5" t="s">
        <v>680</v>
      </c>
    </row>
    <row r="237" spans="1:9" ht="17">
      <c r="A237" s="5" t="s">
        <v>1121</v>
      </c>
      <c r="B237" s="5" t="s">
        <v>626</v>
      </c>
      <c r="C237" s="5" t="s">
        <v>627</v>
      </c>
      <c r="D237" s="5" t="s">
        <v>628</v>
      </c>
      <c r="E237" s="5" t="s">
        <v>629</v>
      </c>
      <c r="F237" s="5" t="s">
        <v>602</v>
      </c>
      <c r="G237" s="5" t="s">
        <v>630</v>
      </c>
      <c r="H237" s="5" t="s">
        <v>631</v>
      </c>
      <c r="I237" s="5" t="s">
        <v>1315</v>
      </c>
    </row>
    <row r="238" spans="1:9" ht="17">
      <c r="A238" s="12" t="s">
        <v>1604</v>
      </c>
      <c r="B238" s="5" t="s">
        <v>735</v>
      </c>
      <c r="C238" s="5" t="s">
        <v>736</v>
      </c>
      <c r="D238" s="5" t="s">
        <v>737</v>
      </c>
      <c r="E238" s="5"/>
      <c r="F238" s="5"/>
      <c r="G238" s="5" t="s">
        <v>738</v>
      </c>
      <c r="H238" s="5" t="s">
        <v>739</v>
      </c>
      <c r="I238" s="5" t="s">
        <v>740</v>
      </c>
    </row>
    <row r="239" spans="1:9" ht="17">
      <c r="A239" s="5" t="s">
        <v>1667</v>
      </c>
      <c r="B239" s="5" t="s">
        <v>1568</v>
      </c>
      <c r="C239" s="5" t="s">
        <v>994</v>
      </c>
      <c r="D239" s="5" t="s">
        <v>995</v>
      </c>
      <c r="E239" s="5" t="s">
        <v>996</v>
      </c>
      <c r="F239" s="5" t="s">
        <v>853</v>
      </c>
      <c r="G239" s="5" t="s">
        <v>997</v>
      </c>
      <c r="H239" s="5" t="s">
        <v>998</v>
      </c>
      <c r="I239" s="5" t="s">
        <v>1311</v>
      </c>
    </row>
    <row r="240" spans="1:9" ht="17">
      <c r="A240" s="5" t="s">
        <v>1139</v>
      </c>
      <c r="B240" s="5" t="s">
        <v>800</v>
      </c>
      <c r="C240" s="5" t="s">
        <v>801</v>
      </c>
      <c r="D240" s="5" t="s">
        <v>802</v>
      </c>
      <c r="E240" s="5" t="s">
        <v>803</v>
      </c>
      <c r="F240" s="5" t="s">
        <v>622</v>
      </c>
      <c r="G240" s="5" t="s">
        <v>804</v>
      </c>
      <c r="H240" s="5" t="s">
        <v>805</v>
      </c>
      <c r="I240" s="5" t="s">
        <v>1308</v>
      </c>
    </row>
    <row r="241" spans="1:9" ht="17">
      <c r="A241" s="12" t="s">
        <v>1635</v>
      </c>
      <c r="B241" s="6" t="s">
        <v>1636</v>
      </c>
      <c r="C241" s="7" t="s">
        <v>1521</v>
      </c>
      <c r="D241" s="6" t="s">
        <v>1522</v>
      </c>
      <c r="E241" s="6">
        <v>29</v>
      </c>
      <c r="F241" s="6">
        <v>2</v>
      </c>
      <c r="G241" s="6" t="s">
        <v>1523</v>
      </c>
      <c r="H241" s="6" t="s">
        <v>1524</v>
      </c>
      <c r="I241" s="6" t="s">
        <v>1525</v>
      </c>
    </row>
    <row r="242" spans="1:9" ht="17">
      <c r="A242" s="12" t="s">
        <v>1665</v>
      </c>
      <c r="B242" s="5" t="s">
        <v>1666</v>
      </c>
      <c r="C242" s="5" t="s">
        <v>934</v>
      </c>
      <c r="D242" s="5" t="s">
        <v>935</v>
      </c>
      <c r="E242" s="5" t="s">
        <v>601</v>
      </c>
      <c r="F242" s="5" t="s">
        <v>594</v>
      </c>
      <c r="G242" s="5" t="s">
        <v>936</v>
      </c>
      <c r="H242" s="5" t="s">
        <v>937</v>
      </c>
      <c r="I242" s="5" t="s">
        <v>1310</v>
      </c>
    </row>
    <row r="243" spans="1:9" ht="17">
      <c r="A243" s="5" t="s">
        <v>1124</v>
      </c>
      <c r="B243" s="5" t="s">
        <v>1570</v>
      </c>
      <c r="C243" s="5" t="s">
        <v>1014</v>
      </c>
      <c r="D243" s="5" t="s">
        <v>1015</v>
      </c>
      <c r="E243" s="5" t="s">
        <v>716</v>
      </c>
      <c r="F243" s="5" t="s">
        <v>665</v>
      </c>
      <c r="G243" s="5" t="s">
        <v>1016</v>
      </c>
      <c r="H243" s="5" t="s">
        <v>1017</v>
      </c>
      <c r="I243" s="5" t="s">
        <v>1018</v>
      </c>
    </row>
    <row r="244" spans="1:9" ht="17">
      <c r="A244" s="5" t="s">
        <v>1137</v>
      </c>
      <c r="B244" s="5" t="s">
        <v>842</v>
      </c>
      <c r="C244" s="5" t="s">
        <v>843</v>
      </c>
      <c r="D244" s="5" t="s">
        <v>844</v>
      </c>
      <c r="E244" s="5" t="s">
        <v>711</v>
      </c>
      <c r="F244" s="5" t="s">
        <v>602</v>
      </c>
      <c r="G244" s="5"/>
      <c r="H244" s="5" t="s">
        <v>845</v>
      </c>
      <c r="I244" s="5" t="s">
        <v>1319</v>
      </c>
    </row>
    <row r="245" spans="1:9" ht="17">
      <c r="A245" s="6" t="s">
        <v>1434</v>
      </c>
      <c r="B245" s="6" t="s">
        <v>1435</v>
      </c>
      <c r="C245" s="6" t="s">
        <v>1436</v>
      </c>
      <c r="D245" s="6" t="s">
        <v>1437</v>
      </c>
      <c r="E245" s="6">
        <v>101</v>
      </c>
      <c r="F245" s="6">
        <v>3</v>
      </c>
      <c r="G245" s="6" t="s">
        <v>1438</v>
      </c>
      <c r="H245" s="6"/>
      <c r="I245" s="6" t="s">
        <v>1439</v>
      </c>
    </row>
    <row r="246" spans="1:9" ht="17">
      <c r="A246" s="6" t="s">
        <v>1207</v>
      </c>
      <c r="B246" s="6">
        <v>2001</v>
      </c>
      <c r="C246" s="6" t="s">
        <v>1213</v>
      </c>
      <c r="D246" s="6" t="s">
        <v>1217</v>
      </c>
      <c r="E246" s="6">
        <v>22</v>
      </c>
      <c r="F246" s="6">
        <v>5</v>
      </c>
      <c r="G246" s="6" t="s">
        <v>1262</v>
      </c>
      <c r="H246" s="6" t="s">
        <v>1694</v>
      </c>
      <c r="I246" s="6" t="s">
        <v>1533</v>
      </c>
    </row>
    <row r="247" spans="1:9" ht="17">
      <c r="A247" s="12" t="s">
        <v>1594</v>
      </c>
      <c r="B247" s="6">
        <v>2018</v>
      </c>
      <c r="C247" s="6" t="s">
        <v>1213</v>
      </c>
      <c r="D247" s="6" t="s">
        <v>1223</v>
      </c>
      <c r="E247" s="6">
        <v>64</v>
      </c>
      <c r="F247" s="6"/>
      <c r="G247" s="6" t="s">
        <v>1267</v>
      </c>
      <c r="H247" s="6" t="s">
        <v>1700</v>
      </c>
      <c r="I247" s="6" t="s">
        <v>1305</v>
      </c>
    </row>
    <row r="248" spans="1:9" ht="17">
      <c r="A248" s="5" t="s">
        <v>1140</v>
      </c>
      <c r="B248" s="5" t="s">
        <v>794</v>
      </c>
      <c r="C248" s="5" t="s">
        <v>795</v>
      </c>
      <c r="D248" s="5" t="s">
        <v>1531</v>
      </c>
      <c r="E248" s="5"/>
      <c r="F248" s="5" t="s">
        <v>796</v>
      </c>
      <c r="G248" s="5" t="s">
        <v>797</v>
      </c>
      <c r="H248" s="5" t="s">
        <v>798</v>
      </c>
      <c r="I248" s="5" t="s">
        <v>799</v>
      </c>
    </row>
    <row r="249" spans="1:9" ht="17">
      <c r="A249" s="6" t="s">
        <v>1500</v>
      </c>
      <c r="B249" s="6" t="s">
        <v>1501</v>
      </c>
      <c r="C249" s="7" t="s">
        <v>1502</v>
      </c>
      <c r="D249" s="6" t="s">
        <v>1503</v>
      </c>
      <c r="E249" s="6">
        <v>1</v>
      </c>
      <c r="F249" s="6">
        <v>1</v>
      </c>
      <c r="G249" s="6" t="s">
        <v>1504</v>
      </c>
      <c r="H249" s="6" t="s">
        <v>1459</v>
      </c>
      <c r="I249" s="6" t="s">
        <v>1505</v>
      </c>
    </row>
    <row r="250" spans="1:9" ht="17">
      <c r="A250" s="5" t="s">
        <v>1567</v>
      </c>
      <c r="B250" s="5" t="s">
        <v>1568</v>
      </c>
      <c r="C250" s="5" t="s">
        <v>981</v>
      </c>
      <c r="D250" s="5" t="s">
        <v>982</v>
      </c>
      <c r="E250" s="5" t="s">
        <v>581</v>
      </c>
      <c r="F250" s="5" t="s">
        <v>622</v>
      </c>
      <c r="G250" s="5" t="s">
        <v>983</v>
      </c>
      <c r="H250" s="5" t="s">
        <v>984</v>
      </c>
      <c r="I250" s="5" t="s">
        <v>985</v>
      </c>
    </row>
  </sheetData>
  <phoneticPr fontId="13" type="noConversion"/>
  <hyperlinks>
    <hyperlink ref="A186" r:id="rId1" tooltip="Find more records by this author" display="https://apps.webofknowledge.com/DaisyOneClickSearch.do?product=WOS&amp;search_mode=DaisyOneClickSearch&amp;colName=WOS&amp;SID=D3eu29ZLqNrxg91JErw&amp;author_name=Zhou,%20YY&amp;dais_id=42460264&amp;excludeEventConfig=ExcludeIfFromFullRecPage" xr:uid="{00000000-0004-0000-0000-000000000000}"/>
    <hyperlink ref="A176" r:id="rId2" tooltip="Find more records by this author" display="https://apps.webofknowledge.com/DaisyOneClickSearch.do?product=WOS&amp;search_mode=DaisyOneClickSearch&amp;colName=WOS&amp;SID=D3eu29ZLqNrxg91JErw&amp;author_name=Hwang,%20YJ&amp;dais_id=2004299084&amp;excludeEventConfig=ExcludeIfFromFullRecPage" xr:uid="{00000000-0004-0000-0000-000001000000}"/>
    <hyperlink ref="A188" r:id="rId3" tooltip="Find more records by this author" display="https://apps.webofknowledge.com/DaisyOneClickSearch.do?product=WOS&amp;search_mode=DaisyOneClickSearch&amp;colName=WOS&amp;SID=D3eu29ZLqNrxg91JErw&amp;author_name=Cox,%20J&amp;dais_id=3355702&amp;excludeEventConfig=ExcludeIfFromFullRecPage" xr:uid="{00000000-0004-0000-0000-000002000000}"/>
    <hyperlink ref="A111" r:id="rId4" tooltip="Find more records by this author" display="https://apps.webofknowledge.com/DaisyOneClickSearch.do?product=WOS&amp;search_mode=DaisyOneClickSearch&amp;colName=WOS&amp;SID=E38PLZqkpXy19OyWxyN&amp;author_name=Marchand,%20A&amp;dais_id=23228566&amp;excludeEventConfig=ExcludeIfFromFullRecPage" xr:uid="{00000000-0004-0000-0000-000003000000}"/>
    <hyperlink ref="A206" r:id="rId5" tooltip="Find more records by this author" display="https://apps.webofknowledge.com/DaisyOneClickSearch.do?product=WOS&amp;search_mode=DaisyOneClickSearch&amp;colName=WOS&amp;SID=C1RLsXlqloM6lUGbSd4&amp;author_name=Shiller,%20BR&amp;dais_id=79638275&amp;excludeEventConfig=ExcludeIfFromFullRecPage" xr:uid="{00000000-0004-0000-0000-000004000000}"/>
    <hyperlink ref="C37" r:id="rId6" tooltip="View journal impact" display="javascript:;" xr:uid="{00000000-0004-0000-0000-000005000000}"/>
    <hyperlink ref="D37" r:id="rId7" display="https://apps.webofknowledge.com/full_record.do?product=WOS&amp;search_mode=MarkedList&amp;qid=12&amp;SID=C15VV23fDZ933xJjSBC&amp;page=2&amp;doc=58&amp;colName=WOS" xr:uid="{00000000-0004-0000-0000-000006000000}"/>
    <hyperlink ref="A74" r:id="rId8" tooltip="Find more records by this author" display="https://apps.webofknowledge.com/DaisyOneClickSearch.do?product=WOS&amp;search_mode=DaisyOneClickSearch&amp;colName=WOS&amp;SID=C15VV23fDZ933xJjSBC&amp;author_name=Burger-Helmchen,%20T&amp;dais_id=12928005&amp;excludeEventConfig=ExcludeIfFromFullRecPage" xr:uid="{00000000-0004-0000-0000-000007000000}"/>
    <hyperlink ref="A148" r:id="rId9" tooltip="Find more records by this author" display="https://apps.webofknowledge.com/DaisyOneClickSearch.do?product=WOS&amp;search_mode=DaisyOneClickSearch&amp;colName=WOS&amp;SID=C15VV23fDZ933xJjSBC&amp;author_name=Rysman,%20M&amp;dais_id=74836870&amp;excludeEventConfig=ExcludeIfFromFullRecPage" xr:uid="{00000000-0004-0000-0000-000008000000}"/>
    <hyperlink ref="C80" r:id="rId10" display="http://onlinelibrary.wiley.com.libproxy.aalto.fi/journal/10.1002/(ISSN)1932-2062" xr:uid="{00000000-0004-0000-0000-000009000000}"/>
    <hyperlink ref="C175" r:id="rId11" display="http://onlinelibrary.wiley.com.libproxy.aalto.fi/journal/10.1111/(ISSN)1540-627X" xr:uid="{00000000-0004-0000-0000-00000A000000}"/>
    <hyperlink ref="C94" r:id="rId12" display="https://www.jstor.org/publisher/informs" xr:uid="{00000000-0004-0000-0000-00000B000000}"/>
  </hyperlink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84"/>
  <sheetViews>
    <sheetView topLeftCell="A65" workbookViewId="0">
      <selection activeCell="A84" sqref="A84:XFD84"/>
    </sheetView>
  </sheetViews>
  <sheetFormatPr baseColWidth="10" defaultRowHeight="15"/>
  <cols>
    <col min="2" max="2" width="26.5" customWidth="1"/>
    <col min="3" max="3" width="61.1640625" customWidth="1"/>
  </cols>
  <sheetData>
    <row r="1" spans="1:9" ht="17">
      <c r="A1" s="5" t="s">
        <v>0</v>
      </c>
      <c r="B1" s="5" t="s">
        <v>1</v>
      </c>
      <c r="C1" s="5" t="s">
        <v>2</v>
      </c>
      <c r="D1" s="5" t="s">
        <v>3</v>
      </c>
      <c r="E1" s="5" t="s">
        <v>1159</v>
      </c>
      <c r="F1" s="5" t="s">
        <v>577</v>
      </c>
      <c r="G1" s="5" t="s">
        <v>578</v>
      </c>
      <c r="H1" s="5" t="s">
        <v>4</v>
      </c>
      <c r="I1" s="5" t="s">
        <v>1417</v>
      </c>
    </row>
    <row r="2" spans="1:9" ht="17">
      <c r="A2" s="5" t="s">
        <v>1561</v>
      </c>
      <c r="B2" s="5" t="s">
        <v>1560</v>
      </c>
      <c r="C2" s="5" t="s">
        <v>882</v>
      </c>
      <c r="D2" s="5" t="s">
        <v>883</v>
      </c>
      <c r="E2" s="5" t="s">
        <v>601</v>
      </c>
      <c r="F2" s="5" t="s">
        <v>640</v>
      </c>
      <c r="G2" s="5" t="s">
        <v>884</v>
      </c>
      <c r="H2" s="5" t="s">
        <v>885</v>
      </c>
      <c r="I2" s="5" t="s">
        <v>886</v>
      </c>
    </row>
    <row r="3" spans="1:9" ht="17">
      <c r="A3" s="5" t="s">
        <v>1110</v>
      </c>
      <c r="B3" s="5">
        <v>2005</v>
      </c>
      <c r="C3" s="5" t="s">
        <v>562</v>
      </c>
      <c r="D3" s="5" t="s">
        <v>563</v>
      </c>
      <c r="E3" s="5"/>
      <c r="F3" s="5"/>
      <c r="G3" s="5" t="s">
        <v>564</v>
      </c>
      <c r="H3" s="5" t="s">
        <v>565</v>
      </c>
      <c r="I3" s="5" t="s">
        <v>566</v>
      </c>
    </row>
    <row r="4" spans="1:9" ht="17">
      <c r="A4" s="5" t="s">
        <v>1087</v>
      </c>
      <c r="B4" s="5">
        <v>2011</v>
      </c>
      <c r="C4" s="5" t="s">
        <v>515</v>
      </c>
      <c r="D4" s="5" t="s">
        <v>514</v>
      </c>
      <c r="E4" s="5"/>
      <c r="F4" s="5"/>
      <c r="G4" s="5" t="s">
        <v>529</v>
      </c>
      <c r="H4" s="5" t="s">
        <v>530</v>
      </c>
      <c r="I4" s="5" t="s">
        <v>531</v>
      </c>
    </row>
    <row r="5" spans="1:9" ht="17">
      <c r="A5" s="12" t="s">
        <v>1681</v>
      </c>
      <c r="B5" s="5" t="s">
        <v>1548</v>
      </c>
      <c r="C5" s="5" t="s">
        <v>964</v>
      </c>
      <c r="D5" s="5" t="s">
        <v>965</v>
      </c>
      <c r="E5" s="5" t="s">
        <v>664</v>
      </c>
      <c r="F5" s="5"/>
      <c r="G5" s="5"/>
      <c r="H5" s="5" t="s">
        <v>966</v>
      </c>
      <c r="I5" s="5" t="s">
        <v>967</v>
      </c>
    </row>
    <row r="6" spans="1:9" ht="17">
      <c r="A6" s="5" t="s">
        <v>1651</v>
      </c>
      <c r="B6" s="17">
        <v>2005</v>
      </c>
      <c r="C6" s="5" t="s">
        <v>925</v>
      </c>
      <c r="D6" s="5" t="s">
        <v>926</v>
      </c>
      <c r="E6" s="5" t="s">
        <v>927</v>
      </c>
      <c r="F6" s="5" t="s">
        <v>664</v>
      </c>
      <c r="G6" s="5" t="s">
        <v>928</v>
      </c>
      <c r="H6" s="5" t="s">
        <v>929</v>
      </c>
      <c r="I6" s="5" t="s">
        <v>1320</v>
      </c>
    </row>
    <row r="7" spans="1:9" ht="17">
      <c r="A7" s="6" t="s">
        <v>1555</v>
      </c>
      <c r="B7" s="6">
        <v>2007</v>
      </c>
      <c r="C7" s="6" t="s">
        <v>1370</v>
      </c>
      <c r="D7" s="6" t="s">
        <v>1371</v>
      </c>
      <c r="E7" s="6">
        <v>34</v>
      </c>
      <c r="F7" s="6"/>
      <c r="G7" s="6" t="s">
        <v>1372</v>
      </c>
      <c r="H7" s="6"/>
      <c r="I7" s="6" t="s">
        <v>1411</v>
      </c>
    </row>
    <row r="8" spans="1:9" ht="17">
      <c r="A8" s="6" t="s">
        <v>1341</v>
      </c>
      <c r="B8" s="6">
        <v>2011</v>
      </c>
      <c r="C8" s="6" t="s">
        <v>1342</v>
      </c>
      <c r="D8" s="6" t="s">
        <v>1343</v>
      </c>
      <c r="E8" s="6">
        <v>14</v>
      </c>
      <c r="F8" s="6"/>
      <c r="G8" s="6" t="s">
        <v>1344</v>
      </c>
      <c r="H8" s="6"/>
      <c r="I8" s="6" t="s">
        <v>1405</v>
      </c>
    </row>
    <row r="9" spans="1:9" ht="17">
      <c r="A9" s="6" t="s">
        <v>1390</v>
      </c>
      <c r="B9" s="6">
        <v>2005</v>
      </c>
      <c r="C9" s="6" t="s">
        <v>1391</v>
      </c>
      <c r="D9" s="6" t="s">
        <v>1392</v>
      </c>
      <c r="E9" s="6">
        <v>24</v>
      </c>
      <c r="F9" s="6"/>
      <c r="G9" s="6" t="s">
        <v>1274</v>
      </c>
      <c r="H9" s="6"/>
      <c r="I9" s="6" t="s">
        <v>1418</v>
      </c>
    </row>
    <row r="10" spans="1:9" ht="17">
      <c r="A10" s="5" t="s">
        <v>1078</v>
      </c>
      <c r="B10" s="5" t="s">
        <v>485</v>
      </c>
      <c r="C10" s="5" t="s">
        <v>486</v>
      </c>
      <c r="D10" s="5" t="s">
        <v>487</v>
      </c>
      <c r="E10" s="5">
        <v>191</v>
      </c>
      <c r="F10" s="5">
        <v>6</v>
      </c>
      <c r="G10" s="5">
        <v>50</v>
      </c>
      <c r="H10" s="5"/>
      <c r="I10" s="5" t="s">
        <v>488</v>
      </c>
    </row>
    <row r="11" spans="1:9" ht="17">
      <c r="A11" s="6" t="s">
        <v>1373</v>
      </c>
      <c r="B11" s="6">
        <v>2008</v>
      </c>
      <c r="C11" s="6" t="s">
        <v>1374</v>
      </c>
      <c r="D11" s="6" t="s">
        <v>1375</v>
      </c>
      <c r="E11" s="6">
        <v>9</v>
      </c>
      <c r="F11" s="6"/>
      <c r="G11" s="6" t="s">
        <v>1376</v>
      </c>
      <c r="H11" s="6"/>
      <c r="I11" s="6" t="s">
        <v>1412</v>
      </c>
    </row>
    <row r="12" spans="1:9" ht="17">
      <c r="A12" s="5" t="s">
        <v>1066</v>
      </c>
      <c r="B12" s="5">
        <v>2015</v>
      </c>
      <c r="C12" s="5" t="s">
        <v>441</v>
      </c>
      <c r="D12" s="5" t="s">
        <v>442</v>
      </c>
      <c r="E12" s="5"/>
      <c r="F12" s="5"/>
      <c r="G12" s="5" t="s">
        <v>444</v>
      </c>
      <c r="H12" s="5" t="s">
        <v>445</v>
      </c>
      <c r="I12" s="5" t="s">
        <v>447</v>
      </c>
    </row>
    <row r="13" spans="1:9" ht="17">
      <c r="A13" s="6" t="s">
        <v>1337</v>
      </c>
      <c r="B13" s="6">
        <v>2016</v>
      </c>
      <c r="C13" s="6" t="s">
        <v>1338</v>
      </c>
      <c r="D13" s="6" t="s">
        <v>1339</v>
      </c>
      <c r="E13" s="6">
        <v>28</v>
      </c>
      <c r="F13" s="6"/>
      <c r="G13" s="6" t="s">
        <v>1340</v>
      </c>
      <c r="H13" s="6"/>
      <c r="I13" s="6" t="s">
        <v>1404</v>
      </c>
    </row>
    <row r="14" spans="1:9" ht="17">
      <c r="A14" s="6" t="s">
        <v>1620</v>
      </c>
      <c r="B14" s="6">
        <v>2010</v>
      </c>
      <c r="C14" s="6" t="s">
        <v>1253</v>
      </c>
      <c r="D14" s="6" t="s">
        <v>1616</v>
      </c>
      <c r="E14" s="6">
        <v>207</v>
      </c>
      <c r="F14" s="6">
        <v>2774</v>
      </c>
      <c r="G14" s="6" t="s">
        <v>1275</v>
      </c>
      <c r="H14" s="6"/>
      <c r="I14" s="6" t="s">
        <v>1295</v>
      </c>
    </row>
    <row r="15" spans="1:9" ht="17">
      <c r="A15" s="5" t="s">
        <v>1098</v>
      </c>
      <c r="B15" s="5">
        <v>2010</v>
      </c>
      <c r="C15" s="5" t="s">
        <v>1726</v>
      </c>
      <c r="D15" s="5" t="s">
        <v>549</v>
      </c>
      <c r="E15" s="5"/>
      <c r="F15" s="5"/>
      <c r="G15" s="5" t="s">
        <v>551</v>
      </c>
      <c r="H15" s="5" t="s">
        <v>553</v>
      </c>
      <c r="I15" s="5" t="s">
        <v>555</v>
      </c>
    </row>
    <row r="16" spans="1:9" ht="17">
      <c r="A16" s="5" t="s">
        <v>1067</v>
      </c>
      <c r="B16" s="5" t="s">
        <v>126</v>
      </c>
      <c r="C16" s="5" t="s">
        <v>127</v>
      </c>
      <c r="D16" s="5" t="s">
        <v>1549</v>
      </c>
      <c r="E16" s="5" t="s">
        <v>1205</v>
      </c>
      <c r="F16" s="5">
        <v>2</v>
      </c>
      <c r="G16" s="5" t="s">
        <v>1162</v>
      </c>
      <c r="H16" s="5" t="s">
        <v>128</v>
      </c>
      <c r="I16" s="5" t="s">
        <v>129</v>
      </c>
    </row>
    <row r="17" spans="1:22" ht="17">
      <c r="A17" s="12" t="s">
        <v>1675</v>
      </c>
      <c r="B17" s="5" t="s">
        <v>1557</v>
      </c>
      <c r="C17" s="5" t="s">
        <v>585</v>
      </c>
      <c r="D17" s="5" t="s">
        <v>586</v>
      </c>
      <c r="E17" s="5"/>
      <c r="F17" s="5" t="s">
        <v>587</v>
      </c>
      <c r="G17" s="5" t="s">
        <v>588</v>
      </c>
      <c r="H17" s="5" t="s">
        <v>589</v>
      </c>
      <c r="I17" s="5" t="s">
        <v>1313</v>
      </c>
    </row>
    <row r="18" spans="1:22" ht="17">
      <c r="A18" s="5" t="s">
        <v>1108</v>
      </c>
      <c r="B18" s="5">
        <v>2005</v>
      </c>
      <c r="C18" s="5" t="s">
        <v>298</v>
      </c>
      <c r="D18" s="5" t="s">
        <v>332</v>
      </c>
      <c r="E18" s="5">
        <v>51</v>
      </c>
      <c r="F18" s="5" t="s">
        <v>299</v>
      </c>
      <c r="G18" s="5" t="s">
        <v>300</v>
      </c>
      <c r="H18" s="5" t="s">
        <v>301</v>
      </c>
      <c r="I18" s="5" t="s">
        <v>302</v>
      </c>
    </row>
    <row r="19" spans="1:22" ht="17">
      <c r="A19" s="5" t="s">
        <v>1117</v>
      </c>
      <c r="B19" s="5" t="s">
        <v>598</v>
      </c>
      <c r="C19" s="5" t="s">
        <v>599</v>
      </c>
      <c r="D19" s="5" t="s">
        <v>600</v>
      </c>
      <c r="E19" s="5" t="s">
        <v>601</v>
      </c>
      <c r="F19" s="5" t="s">
        <v>602</v>
      </c>
      <c r="G19" s="5" t="s">
        <v>603</v>
      </c>
      <c r="H19" s="5" t="s">
        <v>604</v>
      </c>
      <c r="I19" s="5" t="s">
        <v>605</v>
      </c>
    </row>
    <row r="20" spans="1:22" s="1" customFormat="1" ht="17">
      <c r="A20" s="26" t="s">
        <v>1738</v>
      </c>
      <c r="B20" s="6" t="s">
        <v>1393</v>
      </c>
      <c r="C20" s="21">
        <v>2010</v>
      </c>
      <c r="D20" s="6" t="s">
        <v>1394</v>
      </c>
      <c r="E20" s="6" t="s">
        <v>1395</v>
      </c>
      <c r="F20" s="6">
        <v>8</v>
      </c>
      <c r="G20" s="6"/>
      <c r="H20" s="6" t="s">
        <v>1396</v>
      </c>
      <c r="I20" s="6"/>
      <c r="J20" s="6" t="s">
        <v>1419</v>
      </c>
    </row>
    <row r="21" spans="1:22" s="1" customFormat="1" ht="17">
      <c r="A21" s="26" t="s">
        <v>1740</v>
      </c>
      <c r="B21" s="6" t="s">
        <v>1333</v>
      </c>
      <c r="C21" s="21">
        <v>2013</v>
      </c>
      <c r="D21" s="6" t="s">
        <v>1336</v>
      </c>
      <c r="E21" s="6" t="s">
        <v>1335</v>
      </c>
      <c r="F21" s="6"/>
      <c r="G21" s="6"/>
      <c r="H21" s="6" t="s">
        <v>1334</v>
      </c>
      <c r="I21" s="11" t="s">
        <v>1692</v>
      </c>
      <c r="J21" s="6" t="s">
        <v>1403</v>
      </c>
    </row>
    <row r="22" spans="1:22" s="1" customFormat="1" ht="17">
      <c r="A22" s="25" t="s">
        <v>1728</v>
      </c>
      <c r="B22" s="6" t="s">
        <v>1207</v>
      </c>
      <c r="C22" s="21">
        <v>2001</v>
      </c>
      <c r="D22" s="6" t="s">
        <v>1213</v>
      </c>
      <c r="E22" s="6" t="s">
        <v>1217</v>
      </c>
      <c r="F22" s="6">
        <v>22</v>
      </c>
      <c r="G22" s="6">
        <v>5</v>
      </c>
      <c r="H22" s="6" t="s">
        <v>1262</v>
      </c>
      <c r="I22" s="6" t="s">
        <v>1694</v>
      </c>
      <c r="J22" s="6" t="s">
        <v>1533</v>
      </c>
      <c r="K22" s="3"/>
      <c r="L22" s="3"/>
      <c r="M22" s="3"/>
      <c r="N22" s="3"/>
      <c r="O22" s="3"/>
      <c r="P22" s="3"/>
      <c r="Q22" s="3"/>
      <c r="R22" s="3"/>
      <c r="S22" s="3"/>
      <c r="T22" s="3"/>
      <c r="U22" s="3"/>
      <c r="V22" s="3"/>
    </row>
    <row r="23" spans="1:22" s="4" customFormat="1" ht="17">
      <c r="A23" s="23" t="s">
        <v>1737</v>
      </c>
      <c r="B23" s="12" t="s">
        <v>1635</v>
      </c>
      <c r="C23" s="21">
        <v>2000</v>
      </c>
      <c r="D23" s="7" t="s">
        <v>1521</v>
      </c>
      <c r="E23" s="6" t="s">
        <v>1522</v>
      </c>
      <c r="F23" s="6">
        <v>29</v>
      </c>
      <c r="G23" s="6">
        <v>2</v>
      </c>
      <c r="H23" s="6" t="s">
        <v>1523</v>
      </c>
      <c r="I23" s="6" t="s">
        <v>1524</v>
      </c>
      <c r="J23" s="6" t="s">
        <v>1525</v>
      </c>
      <c r="K23" s="1"/>
      <c r="L23" s="1"/>
      <c r="M23" s="1"/>
      <c r="N23" s="1"/>
      <c r="O23" s="1"/>
      <c r="P23" s="1"/>
      <c r="Q23" s="1"/>
      <c r="R23" s="1"/>
      <c r="S23" s="1"/>
      <c r="T23" s="1"/>
      <c r="U23" s="1"/>
      <c r="V23" s="1"/>
    </row>
    <row r="24" spans="1:22" s="1" customFormat="1" ht="17">
      <c r="A24" s="24" t="s">
        <v>1737</v>
      </c>
      <c r="B24" s="12" t="s">
        <v>1586</v>
      </c>
      <c r="C24" s="20">
        <v>2006</v>
      </c>
      <c r="D24" s="5" t="s">
        <v>619</v>
      </c>
      <c r="E24" s="5" t="s">
        <v>690</v>
      </c>
      <c r="F24" s="5" t="s">
        <v>691</v>
      </c>
      <c r="G24" s="5" t="s">
        <v>582</v>
      </c>
      <c r="H24" s="5" t="s">
        <v>649</v>
      </c>
      <c r="I24" s="5" t="s">
        <v>692</v>
      </c>
      <c r="J24" s="5" t="s">
        <v>693</v>
      </c>
    </row>
    <row r="25" spans="1:22" s="1" customFormat="1" ht="17">
      <c r="A25" s="26" t="s">
        <v>1737</v>
      </c>
      <c r="B25" s="5" t="s">
        <v>1121</v>
      </c>
      <c r="C25" s="20">
        <v>2011</v>
      </c>
      <c r="D25" s="5" t="s">
        <v>627</v>
      </c>
      <c r="E25" s="5" t="s">
        <v>628</v>
      </c>
      <c r="F25" s="5" t="s">
        <v>629</v>
      </c>
      <c r="G25" s="5" t="s">
        <v>602</v>
      </c>
      <c r="H25" s="5" t="s">
        <v>630</v>
      </c>
      <c r="I25" s="5" t="s">
        <v>631</v>
      </c>
      <c r="J25" s="5" t="s">
        <v>1315</v>
      </c>
    </row>
    <row r="26" spans="1:22" s="1" customFormat="1" ht="17">
      <c r="A26" s="27" t="s">
        <v>1737</v>
      </c>
      <c r="B26" s="5" t="s">
        <v>1120</v>
      </c>
      <c r="C26" s="20">
        <v>2014</v>
      </c>
      <c r="D26" s="5" t="s">
        <v>619</v>
      </c>
      <c r="E26" s="5" t="s">
        <v>620</v>
      </c>
      <c r="F26" s="5" t="s">
        <v>621</v>
      </c>
      <c r="G26" s="5" t="s">
        <v>622</v>
      </c>
      <c r="H26" s="5" t="s">
        <v>623</v>
      </c>
      <c r="I26" s="5" t="s">
        <v>624</v>
      </c>
      <c r="J26" s="5" t="s">
        <v>625</v>
      </c>
    </row>
    <row r="27" spans="1:22" s="1" customFormat="1" ht="17">
      <c r="A27" s="26" t="s">
        <v>1735</v>
      </c>
      <c r="B27" s="6" t="s">
        <v>1555</v>
      </c>
      <c r="C27" s="21">
        <v>2007</v>
      </c>
      <c r="D27" s="6" t="s">
        <v>1370</v>
      </c>
      <c r="E27" s="6" t="s">
        <v>1371</v>
      </c>
      <c r="F27" s="6">
        <v>34</v>
      </c>
      <c r="G27" s="6"/>
      <c r="H27" s="6" t="s">
        <v>1372</v>
      </c>
      <c r="I27" s="6"/>
      <c r="J27" s="6" t="s">
        <v>1734</v>
      </c>
    </row>
    <row r="28" spans="1:22" s="1" customFormat="1" ht="17">
      <c r="A28" s="28" t="s">
        <v>1735</v>
      </c>
      <c r="B28" s="6" t="s">
        <v>1466</v>
      </c>
      <c r="C28" s="21">
        <v>2010</v>
      </c>
      <c r="D28" s="6" t="s">
        <v>1468</v>
      </c>
      <c r="E28" s="6" t="s">
        <v>1469</v>
      </c>
      <c r="F28" s="6">
        <v>29</v>
      </c>
      <c r="G28" s="6">
        <v>2</v>
      </c>
      <c r="H28" s="6" t="s">
        <v>1470</v>
      </c>
      <c r="I28" s="6" t="s">
        <v>1471</v>
      </c>
      <c r="J28" s="6" t="s">
        <v>1472</v>
      </c>
    </row>
    <row r="29" spans="1:22" s="1" customFormat="1" ht="17">
      <c r="A29" s="26" t="s">
        <v>1735</v>
      </c>
      <c r="B29" s="5" t="s">
        <v>1678</v>
      </c>
      <c r="C29" s="20">
        <v>2010</v>
      </c>
      <c r="D29" s="5" t="s">
        <v>863</v>
      </c>
      <c r="E29" s="5" t="s">
        <v>864</v>
      </c>
      <c r="F29" s="5" t="s">
        <v>608</v>
      </c>
      <c r="G29" s="5" t="s">
        <v>761</v>
      </c>
      <c r="H29" s="6" t="s">
        <v>1389</v>
      </c>
      <c r="I29" s="5" t="s">
        <v>865</v>
      </c>
      <c r="J29" s="5" t="s">
        <v>1314</v>
      </c>
    </row>
    <row r="30" spans="1:22" s="4" customFormat="1" ht="17">
      <c r="A30" s="26" t="s">
        <v>1735</v>
      </c>
      <c r="B30" s="6" t="s">
        <v>1598</v>
      </c>
      <c r="C30" s="21">
        <v>2012</v>
      </c>
      <c r="D30" s="6" t="s">
        <v>1364</v>
      </c>
      <c r="E30" s="6" t="s">
        <v>1365</v>
      </c>
      <c r="F30" s="6">
        <v>37</v>
      </c>
      <c r="G30" s="6"/>
      <c r="H30" s="6" t="s">
        <v>1366</v>
      </c>
      <c r="I30" s="6"/>
      <c r="J30" s="6" t="s">
        <v>1410</v>
      </c>
      <c r="K30" s="1"/>
      <c r="L30" s="1"/>
      <c r="M30" s="1"/>
      <c r="N30" s="1"/>
      <c r="O30" s="1"/>
      <c r="P30" s="1"/>
      <c r="Q30" s="1"/>
      <c r="R30" s="1"/>
      <c r="S30" s="1"/>
      <c r="T30" s="1"/>
      <c r="U30" s="1"/>
      <c r="V30" s="1"/>
    </row>
    <row r="31" spans="1:22" s="1" customFormat="1" ht="17">
      <c r="A31" s="24" t="s">
        <v>1735</v>
      </c>
      <c r="B31" s="12" t="s">
        <v>1593</v>
      </c>
      <c r="C31" s="21">
        <v>2014</v>
      </c>
      <c r="D31" s="6" t="s">
        <v>1241</v>
      </c>
      <c r="E31" s="6" t="s">
        <v>1222</v>
      </c>
      <c r="F31" s="6">
        <v>82</v>
      </c>
      <c r="G31" s="6"/>
      <c r="H31" s="6" t="s">
        <v>1266</v>
      </c>
      <c r="I31" s="6"/>
      <c r="J31" s="6" t="s">
        <v>1739</v>
      </c>
    </row>
    <row r="32" spans="1:22" s="1" customFormat="1" ht="17">
      <c r="A32" s="24" t="s">
        <v>1735</v>
      </c>
      <c r="B32" s="5" t="s">
        <v>146</v>
      </c>
      <c r="C32" s="17">
        <v>2014</v>
      </c>
      <c r="D32" s="5" t="s">
        <v>46</v>
      </c>
      <c r="E32" s="5" t="s">
        <v>147</v>
      </c>
      <c r="F32" s="5" t="s">
        <v>1170</v>
      </c>
      <c r="G32" s="5"/>
      <c r="H32" s="5" t="s">
        <v>1171</v>
      </c>
      <c r="I32" s="5" t="s">
        <v>145</v>
      </c>
      <c r="J32" s="5" t="s">
        <v>144</v>
      </c>
    </row>
    <row r="33" spans="1:22" s="1" customFormat="1" ht="17">
      <c r="A33" s="24" t="s">
        <v>1736</v>
      </c>
      <c r="B33" s="5" t="s">
        <v>1106</v>
      </c>
      <c r="C33" s="20">
        <v>2006</v>
      </c>
      <c r="D33" s="5" t="s">
        <v>294</v>
      </c>
      <c r="E33" s="5" t="s">
        <v>1131</v>
      </c>
      <c r="F33" s="5">
        <v>18</v>
      </c>
      <c r="G33" s="5">
        <v>4</v>
      </c>
      <c r="H33" s="5" t="s">
        <v>295</v>
      </c>
      <c r="I33" s="5" t="s">
        <v>296</v>
      </c>
      <c r="J33" s="5" t="s">
        <v>297</v>
      </c>
    </row>
    <row r="34" spans="1:22" s="1" customFormat="1" ht="17">
      <c r="A34" s="26" t="s">
        <v>1736</v>
      </c>
      <c r="B34" s="8" t="s">
        <v>237</v>
      </c>
      <c r="C34" s="20">
        <v>2009</v>
      </c>
      <c r="D34" s="5" t="s">
        <v>239</v>
      </c>
      <c r="E34" s="5" t="s">
        <v>238</v>
      </c>
      <c r="F34" s="5">
        <v>23</v>
      </c>
      <c r="G34" s="5">
        <v>3</v>
      </c>
      <c r="H34" s="5" t="s">
        <v>1189</v>
      </c>
      <c r="I34" s="5" t="s">
        <v>242</v>
      </c>
      <c r="J34" s="5" t="s">
        <v>240</v>
      </c>
    </row>
    <row r="35" spans="1:22" s="1" customFormat="1" ht="17">
      <c r="A35" s="26" t="s">
        <v>1736</v>
      </c>
      <c r="B35" s="6" t="s">
        <v>1620</v>
      </c>
      <c r="C35" s="21">
        <v>2010</v>
      </c>
      <c r="D35" s="6" t="s">
        <v>1253</v>
      </c>
      <c r="E35" s="6" t="s">
        <v>1616</v>
      </c>
      <c r="F35" s="6">
        <v>207</v>
      </c>
      <c r="G35" s="6">
        <v>2774</v>
      </c>
      <c r="H35" s="6" t="s">
        <v>1275</v>
      </c>
      <c r="I35" s="6"/>
      <c r="J35" s="6" t="s">
        <v>1295</v>
      </c>
    </row>
    <row r="36" spans="1:22" s="1" customFormat="1" ht="17">
      <c r="A36" s="26" t="s">
        <v>1736</v>
      </c>
      <c r="B36" s="5" t="s">
        <v>1089</v>
      </c>
      <c r="C36" s="20">
        <v>2011</v>
      </c>
      <c r="D36" s="5" t="s">
        <v>518</v>
      </c>
      <c r="E36" s="5" t="s">
        <v>521</v>
      </c>
      <c r="F36" s="5">
        <v>362</v>
      </c>
      <c r="G36" s="5"/>
      <c r="H36" s="5" t="s">
        <v>523</v>
      </c>
      <c r="I36" s="5" t="s">
        <v>525</v>
      </c>
      <c r="J36" s="5" t="s">
        <v>527</v>
      </c>
    </row>
    <row r="37" spans="1:22" s="1" customFormat="1" ht="17">
      <c r="A37" s="26" t="s">
        <v>1736</v>
      </c>
      <c r="B37" s="5" t="s">
        <v>1136</v>
      </c>
      <c r="C37" s="20">
        <v>2011</v>
      </c>
      <c r="D37" s="5" t="s">
        <v>767</v>
      </c>
      <c r="E37" s="5" t="s">
        <v>789</v>
      </c>
      <c r="F37" s="5"/>
      <c r="G37" s="5" t="s">
        <v>790</v>
      </c>
      <c r="H37" s="5" t="s">
        <v>791</v>
      </c>
      <c r="I37" s="5" t="s">
        <v>792</v>
      </c>
      <c r="J37" s="5" t="s">
        <v>793</v>
      </c>
    </row>
    <row r="38" spans="1:22" s="1" customFormat="1" ht="17">
      <c r="A38" s="28" t="s">
        <v>1736</v>
      </c>
      <c r="B38" s="12" t="s">
        <v>1629</v>
      </c>
      <c r="C38" s="21">
        <v>2014</v>
      </c>
      <c r="D38" s="6" t="s">
        <v>1251</v>
      </c>
      <c r="E38" s="6" t="s">
        <v>1230</v>
      </c>
      <c r="F38" s="6">
        <v>11</v>
      </c>
      <c r="G38" s="6"/>
      <c r="H38" s="6" t="s">
        <v>1276</v>
      </c>
      <c r="I38" s="6" t="s">
        <v>1630</v>
      </c>
      <c r="J38" s="6" t="s">
        <v>1294</v>
      </c>
    </row>
    <row r="39" spans="1:22" s="1" customFormat="1" ht="17">
      <c r="A39" s="24" t="s">
        <v>1736</v>
      </c>
      <c r="B39" s="5" t="s">
        <v>1122</v>
      </c>
      <c r="C39" s="17">
        <v>2015</v>
      </c>
      <c r="D39" s="5" t="s">
        <v>632</v>
      </c>
      <c r="E39" s="5" t="s">
        <v>633</v>
      </c>
      <c r="F39" s="5"/>
      <c r="G39" s="5"/>
      <c r="H39" s="5" t="s">
        <v>634</v>
      </c>
      <c r="I39" s="5" t="s">
        <v>635</v>
      </c>
      <c r="J39" s="5" t="s">
        <v>636</v>
      </c>
    </row>
    <row r="40" spans="1:22" s="1" customFormat="1" ht="17">
      <c r="A40" s="26" t="s">
        <v>1736</v>
      </c>
      <c r="B40" s="5" t="s">
        <v>1062</v>
      </c>
      <c r="C40" s="20">
        <v>2015</v>
      </c>
      <c r="D40" s="5" t="s">
        <v>102</v>
      </c>
      <c r="E40" s="5" t="s">
        <v>187</v>
      </c>
      <c r="F40" s="5">
        <v>14</v>
      </c>
      <c r="G40" s="5">
        <v>3</v>
      </c>
      <c r="H40" s="5" t="s">
        <v>1147</v>
      </c>
      <c r="I40" s="5" t="s">
        <v>123</v>
      </c>
      <c r="J40" s="5" t="s">
        <v>124</v>
      </c>
    </row>
    <row r="41" spans="1:22" s="1" customFormat="1" ht="17">
      <c r="A41" s="28" t="s">
        <v>1736</v>
      </c>
      <c r="B41" s="5" t="s">
        <v>1037</v>
      </c>
      <c r="C41" s="20">
        <v>2017</v>
      </c>
      <c r="D41" s="5" t="s">
        <v>354</v>
      </c>
      <c r="E41" s="5" t="s">
        <v>355</v>
      </c>
      <c r="F41" s="5">
        <v>32</v>
      </c>
      <c r="G41" s="5">
        <v>4</v>
      </c>
      <c r="H41" s="5" t="s">
        <v>356</v>
      </c>
      <c r="I41" s="5" t="s">
        <v>357</v>
      </c>
      <c r="J41" s="5" t="s">
        <v>358</v>
      </c>
    </row>
    <row r="42" spans="1:22" s="1" customFormat="1" ht="17">
      <c r="A42" s="26" t="s">
        <v>1741</v>
      </c>
      <c r="B42" s="5" t="s">
        <v>1110</v>
      </c>
      <c r="C42" s="20">
        <v>2005</v>
      </c>
      <c r="D42" s="5" t="s">
        <v>562</v>
      </c>
      <c r="E42" s="5" t="s">
        <v>563</v>
      </c>
      <c r="F42" s="5"/>
      <c r="G42" s="5"/>
      <c r="H42" s="5" t="s">
        <v>564</v>
      </c>
      <c r="I42" s="5" t="s">
        <v>565</v>
      </c>
      <c r="J42" s="5" t="s">
        <v>566</v>
      </c>
    </row>
    <row r="43" spans="1:22" s="1" customFormat="1" ht="17">
      <c r="A43" s="26" t="s">
        <v>1741</v>
      </c>
      <c r="B43" s="6" t="s">
        <v>1390</v>
      </c>
      <c r="C43" s="21">
        <v>2005</v>
      </c>
      <c r="D43" s="6" t="s">
        <v>1391</v>
      </c>
      <c r="E43" s="6" t="s">
        <v>1392</v>
      </c>
      <c r="F43" s="6">
        <v>24</v>
      </c>
      <c r="G43" s="6"/>
      <c r="H43" s="6" t="s">
        <v>1274</v>
      </c>
      <c r="I43" s="6"/>
      <c r="J43" s="6" t="s">
        <v>1418</v>
      </c>
    </row>
    <row r="44" spans="1:22" s="4" customFormat="1" ht="17">
      <c r="A44" s="26" t="s">
        <v>1741</v>
      </c>
      <c r="B44" s="6" t="s">
        <v>1512</v>
      </c>
      <c r="C44" s="21">
        <v>2009</v>
      </c>
      <c r="D44" s="7" t="s">
        <v>1513</v>
      </c>
      <c r="E44" s="6" t="s">
        <v>1514</v>
      </c>
      <c r="F44" s="6">
        <v>1</v>
      </c>
      <c r="G44" s="6">
        <v>1</v>
      </c>
      <c r="H44" s="6" t="s">
        <v>1515</v>
      </c>
      <c r="I44" s="6" t="s">
        <v>1516</v>
      </c>
      <c r="J44" s="6" t="s">
        <v>1517</v>
      </c>
      <c r="K44" s="1"/>
      <c r="L44" s="1"/>
      <c r="M44" s="1"/>
      <c r="N44" s="1"/>
      <c r="O44" s="1"/>
      <c r="P44" s="1"/>
      <c r="Q44" s="1"/>
      <c r="R44" s="1"/>
      <c r="S44" s="1"/>
      <c r="T44" s="1"/>
      <c r="U44" s="1"/>
      <c r="V44" s="1"/>
    </row>
    <row r="45" spans="1:22" s="1" customFormat="1" ht="17">
      <c r="A45" s="28" t="s">
        <v>1741</v>
      </c>
      <c r="B45" s="5" t="s">
        <v>1071</v>
      </c>
      <c r="C45" s="20">
        <v>2013</v>
      </c>
      <c r="D45" s="5" t="s">
        <v>174</v>
      </c>
      <c r="E45" s="5" t="s">
        <v>175</v>
      </c>
      <c r="F45" s="5">
        <v>32</v>
      </c>
      <c r="G45" s="5">
        <v>6</v>
      </c>
      <c r="H45" s="5" t="s">
        <v>1188</v>
      </c>
      <c r="I45" s="5" t="s">
        <v>176</v>
      </c>
      <c r="J45" s="5" t="s">
        <v>177</v>
      </c>
    </row>
    <row r="46" spans="1:22" s="1" customFormat="1" ht="17">
      <c r="A46" s="26" t="s">
        <v>1730</v>
      </c>
      <c r="B46" s="5" t="s">
        <v>1108</v>
      </c>
      <c r="C46" s="20">
        <v>2005</v>
      </c>
      <c r="D46" s="5" t="s">
        <v>298</v>
      </c>
      <c r="E46" s="5" t="s">
        <v>332</v>
      </c>
      <c r="F46" s="5">
        <v>51</v>
      </c>
      <c r="G46" s="5" t="s">
        <v>299</v>
      </c>
      <c r="H46" s="5" t="s">
        <v>300</v>
      </c>
      <c r="I46" s="5" t="s">
        <v>301</v>
      </c>
      <c r="J46" s="5" t="s">
        <v>302</v>
      </c>
    </row>
    <row r="47" spans="1:22" s="1" customFormat="1" ht="17">
      <c r="A47" s="26" t="s">
        <v>1730</v>
      </c>
      <c r="B47" s="6" t="s">
        <v>1360</v>
      </c>
      <c r="C47" s="21">
        <v>2006</v>
      </c>
      <c r="D47" s="6" t="s">
        <v>1361</v>
      </c>
      <c r="E47" s="6" t="s">
        <v>1362</v>
      </c>
      <c r="F47" s="6">
        <v>8</v>
      </c>
      <c r="G47" s="6"/>
      <c r="H47" s="6" t="s">
        <v>1363</v>
      </c>
      <c r="I47" s="10" t="s">
        <v>1706</v>
      </c>
      <c r="J47" s="6" t="s">
        <v>1707</v>
      </c>
    </row>
    <row r="48" spans="1:22" s="1" customFormat="1" ht="20">
      <c r="A48" s="26" t="s">
        <v>1730</v>
      </c>
      <c r="B48" s="5" t="s">
        <v>2068</v>
      </c>
      <c r="C48" s="20">
        <v>2008</v>
      </c>
      <c r="D48" s="5" t="s">
        <v>258</v>
      </c>
      <c r="E48" s="5" t="s">
        <v>257</v>
      </c>
      <c r="F48" s="5"/>
      <c r="G48" s="5"/>
      <c r="H48" s="5" t="s">
        <v>256</v>
      </c>
      <c r="I48" s="5" t="s">
        <v>255</v>
      </c>
      <c r="J48" s="5" t="s">
        <v>254</v>
      </c>
    </row>
    <row r="49" spans="1:22" s="1" customFormat="1" ht="17">
      <c r="A49" s="27" t="s">
        <v>1730</v>
      </c>
      <c r="B49" s="5" t="s">
        <v>1140</v>
      </c>
      <c r="C49" s="20">
        <v>2010</v>
      </c>
      <c r="D49" s="5" t="s">
        <v>795</v>
      </c>
      <c r="E49" s="5" t="s">
        <v>1531</v>
      </c>
      <c r="F49" s="5"/>
      <c r="G49" s="5" t="s">
        <v>796</v>
      </c>
      <c r="H49" s="5" t="s">
        <v>797</v>
      </c>
      <c r="I49" s="5" t="s">
        <v>798</v>
      </c>
      <c r="J49" s="5" t="s">
        <v>799</v>
      </c>
    </row>
    <row r="50" spans="1:22" s="1" customFormat="1" ht="17">
      <c r="A50" s="28" t="s">
        <v>1730</v>
      </c>
      <c r="B50" s="5" t="s">
        <v>1077</v>
      </c>
      <c r="C50" s="20">
        <v>2013</v>
      </c>
      <c r="D50" s="5" t="s">
        <v>201</v>
      </c>
      <c r="E50" s="5" t="s">
        <v>200</v>
      </c>
      <c r="F50" s="5" t="s">
        <v>1180</v>
      </c>
      <c r="G50" s="5">
        <v>3</v>
      </c>
      <c r="H50" s="5" t="s">
        <v>1179</v>
      </c>
      <c r="I50" s="5" t="s">
        <v>199</v>
      </c>
      <c r="J50" s="5" t="s">
        <v>198</v>
      </c>
    </row>
    <row r="51" spans="1:22" s="1" customFormat="1" ht="17">
      <c r="A51" s="24" t="s">
        <v>1730</v>
      </c>
      <c r="B51" s="5" t="s">
        <v>1619</v>
      </c>
      <c r="C51" s="20">
        <v>2014</v>
      </c>
      <c r="D51" s="5" t="s">
        <v>767</v>
      </c>
      <c r="E51" s="5" t="s">
        <v>771</v>
      </c>
      <c r="F51" s="5"/>
      <c r="G51" s="5" t="s">
        <v>742</v>
      </c>
      <c r="H51" s="5" t="s">
        <v>772</v>
      </c>
      <c r="I51" s="5" t="s">
        <v>773</v>
      </c>
      <c r="J51" s="5" t="s">
        <v>1324</v>
      </c>
    </row>
    <row r="52" spans="1:22" s="1" customFormat="1" ht="17">
      <c r="A52" s="24" t="s">
        <v>1730</v>
      </c>
      <c r="B52" s="5" t="s">
        <v>1619</v>
      </c>
      <c r="C52" s="20">
        <v>2014</v>
      </c>
      <c r="D52" s="5" t="s">
        <v>767</v>
      </c>
      <c r="E52" s="5" t="s">
        <v>768</v>
      </c>
      <c r="F52" s="5"/>
      <c r="G52" s="5" t="s">
        <v>742</v>
      </c>
      <c r="H52" s="5" t="s">
        <v>769</v>
      </c>
      <c r="I52" s="5" t="s">
        <v>770</v>
      </c>
      <c r="J52" s="5" t="s">
        <v>1321</v>
      </c>
    </row>
    <row r="53" spans="1:22" s="1" customFormat="1" ht="17">
      <c r="A53" s="24" t="s">
        <v>1730</v>
      </c>
      <c r="B53" s="5" t="s">
        <v>1127</v>
      </c>
      <c r="C53" s="20">
        <v>2014</v>
      </c>
      <c r="D53" s="5" t="s">
        <v>767</v>
      </c>
      <c r="E53" s="5" t="s">
        <v>972</v>
      </c>
      <c r="F53" s="5"/>
      <c r="G53" s="5" t="s">
        <v>742</v>
      </c>
      <c r="H53" s="5" t="s">
        <v>973</v>
      </c>
      <c r="I53" s="5" t="s">
        <v>974</v>
      </c>
      <c r="J53" s="5" t="s">
        <v>975</v>
      </c>
    </row>
    <row r="54" spans="1:22" s="1" customFormat="1" ht="17">
      <c r="A54" s="28" t="s">
        <v>1730</v>
      </c>
      <c r="B54" s="12" t="s">
        <v>1705</v>
      </c>
      <c r="C54" s="21">
        <v>2016</v>
      </c>
      <c r="D54" s="9" t="s">
        <v>1428</v>
      </c>
      <c r="E54" s="6" t="s">
        <v>1429</v>
      </c>
      <c r="F54" s="6">
        <v>35</v>
      </c>
      <c r="G54" s="6">
        <v>3</v>
      </c>
      <c r="H54" s="6" t="s">
        <v>1430</v>
      </c>
      <c r="I54" s="6"/>
      <c r="J54" s="6" t="s">
        <v>1431</v>
      </c>
    </row>
    <row r="55" spans="1:22" s="1" customFormat="1" ht="17">
      <c r="A55" s="34"/>
      <c r="B55" s="64" t="s">
        <v>1770</v>
      </c>
      <c r="C55" s="59">
        <v>2001</v>
      </c>
      <c r="D55" s="59" t="s">
        <v>1771</v>
      </c>
      <c r="E55" s="59" t="s">
        <v>1772</v>
      </c>
      <c r="F55" s="59">
        <v>31</v>
      </c>
      <c r="G55" s="59">
        <v>11</v>
      </c>
      <c r="H55" s="59" t="s">
        <v>1773</v>
      </c>
      <c r="I55" s="60">
        <v>1</v>
      </c>
      <c r="J55" s="60" t="s">
        <v>1774</v>
      </c>
      <c r="K55" s="60" t="s">
        <v>1775</v>
      </c>
      <c r="L55" s="60" t="s">
        <v>1776</v>
      </c>
      <c r="M55" s="60" t="s">
        <v>1777</v>
      </c>
      <c r="N55" s="60" t="s">
        <v>1778</v>
      </c>
      <c r="O55" s="60" t="s">
        <v>1779</v>
      </c>
    </row>
    <row r="56" spans="1:22" s="1" customFormat="1" ht="17">
      <c r="A56" s="34"/>
      <c r="B56" s="64" t="s">
        <v>1811</v>
      </c>
      <c r="C56" s="59">
        <v>2005</v>
      </c>
      <c r="D56" s="59" t="s">
        <v>1812</v>
      </c>
      <c r="E56" s="59" t="s">
        <v>1780</v>
      </c>
      <c r="F56" s="59">
        <v>7</v>
      </c>
      <c r="G56" s="59">
        <v>3</v>
      </c>
      <c r="H56" s="59" t="s">
        <v>1813</v>
      </c>
      <c r="I56" s="60">
        <v>2</v>
      </c>
      <c r="J56" s="62" t="s">
        <v>1814</v>
      </c>
      <c r="K56" s="60" t="s">
        <v>1736</v>
      </c>
      <c r="L56" s="60" t="s">
        <v>1792</v>
      </c>
      <c r="M56" s="60" t="s">
        <v>1815</v>
      </c>
      <c r="N56" s="60" t="s">
        <v>1816</v>
      </c>
      <c r="O56" s="60" t="s">
        <v>1817</v>
      </c>
    </row>
    <row r="57" spans="1:22" s="1" customFormat="1" ht="17">
      <c r="A57" s="34"/>
      <c r="B57" s="64" t="s">
        <v>1818</v>
      </c>
      <c r="C57" s="59">
        <v>2005</v>
      </c>
      <c r="D57" s="59" t="s">
        <v>1819</v>
      </c>
      <c r="E57" s="59" t="s">
        <v>1820</v>
      </c>
      <c r="F57" s="61"/>
      <c r="G57" s="61"/>
      <c r="H57" s="60" t="s">
        <v>1821</v>
      </c>
      <c r="I57" s="61">
        <v>2</v>
      </c>
      <c r="J57" s="60" t="s">
        <v>1822</v>
      </c>
      <c r="K57" s="60" t="s">
        <v>1823</v>
      </c>
      <c r="L57" s="60" t="s">
        <v>1776</v>
      </c>
      <c r="M57" s="61" t="s">
        <v>1777</v>
      </c>
      <c r="N57" s="60" t="s">
        <v>1824</v>
      </c>
      <c r="O57" s="60" t="s">
        <v>1825</v>
      </c>
    </row>
    <row r="58" spans="1:22" s="1" customFormat="1" ht="17">
      <c r="A58" s="34"/>
      <c r="B58" s="64" t="s">
        <v>1856</v>
      </c>
      <c r="C58" s="59">
        <v>2007</v>
      </c>
      <c r="D58" s="59" t="s">
        <v>1857</v>
      </c>
      <c r="E58" s="59" t="s">
        <v>1858</v>
      </c>
      <c r="F58" s="59">
        <v>67</v>
      </c>
      <c r="G58" s="59">
        <v>1</v>
      </c>
      <c r="H58" s="63">
        <v>42094</v>
      </c>
      <c r="I58" s="60">
        <v>1</v>
      </c>
      <c r="J58" s="60" t="s">
        <v>1859</v>
      </c>
      <c r="K58" s="60" t="s">
        <v>1823</v>
      </c>
      <c r="L58" s="60" t="s">
        <v>1776</v>
      </c>
      <c r="M58" s="60" t="s">
        <v>1860</v>
      </c>
      <c r="N58" s="60" t="s">
        <v>1861</v>
      </c>
      <c r="O58" s="60" t="s">
        <v>1862</v>
      </c>
    </row>
    <row r="59" spans="1:22" s="1" customFormat="1" ht="17">
      <c r="A59" s="26" t="s">
        <v>1729</v>
      </c>
      <c r="B59" s="5" t="s">
        <v>1087</v>
      </c>
      <c r="C59" s="20">
        <v>2011</v>
      </c>
      <c r="D59" s="5" t="s">
        <v>515</v>
      </c>
      <c r="E59" s="5" t="s">
        <v>514</v>
      </c>
      <c r="F59" s="5"/>
      <c r="G59" s="5"/>
      <c r="H59" s="5" t="s">
        <v>529</v>
      </c>
      <c r="I59" s="5" t="s">
        <v>530</v>
      </c>
      <c r="J59" s="5" t="s">
        <v>531</v>
      </c>
    </row>
    <row r="60" spans="1:22" s="4" customFormat="1" ht="17">
      <c r="A60" s="24" t="s">
        <v>1729</v>
      </c>
      <c r="B60" s="12" t="s">
        <v>1675</v>
      </c>
      <c r="C60" s="17">
        <v>2014</v>
      </c>
      <c r="D60" s="5" t="s">
        <v>585</v>
      </c>
      <c r="E60" s="5" t="s">
        <v>586</v>
      </c>
      <c r="F60" s="5"/>
      <c r="G60" s="5" t="s">
        <v>587</v>
      </c>
      <c r="H60" s="5" t="s">
        <v>588</v>
      </c>
      <c r="I60" s="5" t="s">
        <v>589</v>
      </c>
      <c r="J60" s="5" t="s">
        <v>2077</v>
      </c>
      <c r="K60" s="1"/>
      <c r="L60" s="1"/>
      <c r="M60" s="1"/>
      <c r="N60" s="1"/>
      <c r="O60" s="1"/>
      <c r="P60" s="1"/>
      <c r="Q60" s="1"/>
      <c r="R60" s="1"/>
      <c r="S60" s="1"/>
      <c r="T60" s="1"/>
      <c r="U60" s="1"/>
      <c r="V60" s="1"/>
    </row>
    <row r="61" spans="1:22" s="1" customFormat="1" ht="17">
      <c r="A61" s="28" t="s">
        <v>1729</v>
      </c>
      <c r="B61" s="12" t="s">
        <v>1585</v>
      </c>
      <c r="C61" s="20">
        <v>2016</v>
      </c>
      <c r="D61" s="5" t="s">
        <v>390</v>
      </c>
      <c r="E61" s="5" t="s">
        <v>391</v>
      </c>
      <c r="F61" s="5">
        <v>34</v>
      </c>
      <c r="G61" s="5"/>
      <c r="H61" s="5" t="s">
        <v>392</v>
      </c>
      <c r="I61" s="5" t="s">
        <v>393</v>
      </c>
      <c r="J61" s="5" t="s">
        <v>394</v>
      </c>
    </row>
    <row r="62" spans="1:22" s="1" customFormat="1" ht="17">
      <c r="A62" s="26" t="s">
        <v>1733</v>
      </c>
      <c r="B62" s="6" t="s">
        <v>1493</v>
      </c>
      <c r="C62" s="21">
        <v>2007</v>
      </c>
      <c r="D62" s="7" t="s">
        <v>1495</v>
      </c>
      <c r="E62" s="6" t="s">
        <v>1496</v>
      </c>
      <c r="F62" s="6">
        <v>11</v>
      </c>
      <c r="G62" s="6">
        <v>4</v>
      </c>
      <c r="H62" s="6" t="s">
        <v>1497</v>
      </c>
      <c r="I62" s="6" t="s">
        <v>1498</v>
      </c>
      <c r="J62" s="6" t="s">
        <v>1499</v>
      </c>
    </row>
    <row r="63" spans="1:22" s="1" customFormat="1" ht="17">
      <c r="A63" s="23" t="s">
        <v>1742</v>
      </c>
      <c r="B63" s="5" t="s">
        <v>1561</v>
      </c>
      <c r="C63" s="20">
        <v>1982</v>
      </c>
      <c r="D63" s="5" t="s">
        <v>882</v>
      </c>
      <c r="E63" s="5" t="s">
        <v>883</v>
      </c>
      <c r="F63" s="5" t="s">
        <v>601</v>
      </c>
      <c r="G63" s="5" t="s">
        <v>640</v>
      </c>
      <c r="H63" s="5" t="s">
        <v>884</v>
      </c>
      <c r="I63" s="5" t="s">
        <v>885</v>
      </c>
      <c r="J63" s="5" t="s">
        <v>886</v>
      </c>
    </row>
    <row r="64" spans="1:22" s="1" customFormat="1" ht="17">
      <c r="A64" s="24" t="s">
        <v>1732</v>
      </c>
      <c r="B64" s="5" t="s">
        <v>1133</v>
      </c>
      <c r="C64" s="20">
        <v>1997</v>
      </c>
      <c r="D64" s="5" t="s">
        <v>920</v>
      </c>
      <c r="E64" s="5" t="s">
        <v>930</v>
      </c>
      <c r="F64" s="5" t="s">
        <v>922</v>
      </c>
      <c r="G64" s="5" t="s">
        <v>582</v>
      </c>
      <c r="H64" s="5" t="s">
        <v>931</v>
      </c>
      <c r="I64" s="5" t="s">
        <v>932</v>
      </c>
      <c r="J64" s="5" t="s">
        <v>933</v>
      </c>
    </row>
    <row r="65" spans="1:22" s="1" customFormat="1" ht="17">
      <c r="A65" s="24" t="s">
        <v>1732</v>
      </c>
      <c r="B65" s="5" t="s">
        <v>1659</v>
      </c>
      <c r="C65" s="20">
        <v>1997</v>
      </c>
      <c r="D65" s="5" t="s">
        <v>920</v>
      </c>
      <c r="E65" s="5" t="s">
        <v>921</v>
      </c>
      <c r="F65" s="5" t="s">
        <v>922</v>
      </c>
      <c r="G65" s="5" t="s">
        <v>582</v>
      </c>
      <c r="H65" s="5" t="s">
        <v>923</v>
      </c>
      <c r="I65" s="5" t="s">
        <v>924</v>
      </c>
      <c r="J65" s="5" t="s">
        <v>1317</v>
      </c>
    </row>
    <row r="66" spans="1:22" s="1" customFormat="1" ht="17">
      <c r="A66" s="26" t="s">
        <v>1732</v>
      </c>
      <c r="B66" s="5" t="s">
        <v>1651</v>
      </c>
      <c r="C66" s="20">
        <v>2005</v>
      </c>
      <c r="D66" s="5" t="s">
        <v>925</v>
      </c>
      <c r="E66" s="5" t="s">
        <v>926</v>
      </c>
      <c r="F66" s="5" t="s">
        <v>927</v>
      </c>
      <c r="G66" s="5" t="s">
        <v>664</v>
      </c>
      <c r="H66" s="5" t="s">
        <v>928</v>
      </c>
      <c r="I66" s="5" t="s">
        <v>929</v>
      </c>
      <c r="J66" s="5" t="s">
        <v>1320</v>
      </c>
    </row>
    <row r="67" spans="1:22" s="1" customFormat="1" ht="17">
      <c r="A67" s="26" t="s">
        <v>1732</v>
      </c>
      <c r="B67" s="6" t="s">
        <v>1209</v>
      </c>
      <c r="C67" s="21">
        <v>2005</v>
      </c>
      <c r="D67" s="6" t="s">
        <v>1245</v>
      </c>
      <c r="E67" s="6" t="s">
        <v>1236</v>
      </c>
      <c r="F67" s="6">
        <v>58</v>
      </c>
      <c r="G67" s="6">
        <v>7</v>
      </c>
      <c r="H67" s="6" t="s">
        <v>1282</v>
      </c>
      <c r="I67" s="6" t="s">
        <v>1676</v>
      </c>
      <c r="J67" s="6" t="s">
        <v>1289</v>
      </c>
    </row>
    <row r="68" spans="1:22" s="1" customFormat="1" ht="17">
      <c r="A68" s="23" t="s">
        <v>1732</v>
      </c>
      <c r="B68" s="6" t="s">
        <v>1434</v>
      </c>
      <c r="C68" s="21">
        <v>2010</v>
      </c>
      <c r="D68" s="6" t="s">
        <v>1436</v>
      </c>
      <c r="E68" s="6" t="s">
        <v>1437</v>
      </c>
      <c r="F68" s="6">
        <v>101</v>
      </c>
      <c r="G68" s="6">
        <v>3</v>
      </c>
      <c r="H68" s="6" t="s">
        <v>1438</v>
      </c>
      <c r="I68" s="6"/>
      <c r="J68" s="6" t="s">
        <v>1439</v>
      </c>
    </row>
    <row r="69" spans="1:22" s="1" customFormat="1" ht="17">
      <c r="A69" s="26" t="s">
        <v>1732</v>
      </c>
      <c r="B69" s="6" t="s">
        <v>1329</v>
      </c>
      <c r="C69" s="21">
        <v>2012</v>
      </c>
      <c r="D69" s="6" t="s">
        <v>1330</v>
      </c>
      <c r="E69" s="6" t="s">
        <v>1331</v>
      </c>
      <c r="F69" s="6">
        <v>18</v>
      </c>
      <c r="G69" s="6"/>
      <c r="H69" s="6" t="s">
        <v>1332</v>
      </c>
      <c r="I69" s="6"/>
      <c r="J69" s="6" t="s">
        <v>1402</v>
      </c>
    </row>
    <row r="70" spans="1:22" s="1" customFormat="1" ht="17">
      <c r="A70" s="24" t="s">
        <v>1732</v>
      </c>
      <c r="B70" s="5" t="s">
        <v>1562</v>
      </c>
      <c r="C70" s="17">
        <v>2014</v>
      </c>
      <c r="D70" s="5" t="s">
        <v>662</v>
      </c>
      <c r="E70" s="5" t="s">
        <v>663</v>
      </c>
      <c r="F70" s="5" t="s">
        <v>664</v>
      </c>
      <c r="G70" s="5" t="s">
        <v>665</v>
      </c>
      <c r="H70" s="5" t="s">
        <v>666</v>
      </c>
      <c r="I70" s="5" t="s">
        <v>667</v>
      </c>
      <c r="J70" s="5" t="s">
        <v>668</v>
      </c>
    </row>
    <row r="71" spans="1:22" s="1" customFormat="1" ht="17">
      <c r="A71" s="24" t="s">
        <v>1732</v>
      </c>
      <c r="B71" s="5" t="s">
        <v>1556</v>
      </c>
      <c r="C71" s="17">
        <v>2014</v>
      </c>
      <c r="D71" s="5" t="s">
        <v>656</v>
      </c>
      <c r="E71" s="5" t="s">
        <v>657</v>
      </c>
      <c r="F71" s="5" t="s">
        <v>601</v>
      </c>
      <c r="G71" s="5" t="s">
        <v>658</v>
      </c>
      <c r="H71" s="5" t="s">
        <v>659</v>
      </c>
      <c r="I71" s="5" t="s">
        <v>660</v>
      </c>
      <c r="J71" s="5" t="s">
        <v>661</v>
      </c>
    </row>
    <row r="72" spans="1:22" s="1" customFormat="1" ht="17">
      <c r="A72" s="26" t="s">
        <v>1732</v>
      </c>
      <c r="B72" s="12" t="s">
        <v>1578</v>
      </c>
      <c r="C72" s="20">
        <v>2008</v>
      </c>
      <c r="D72" s="5" t="s">
        <v>591</v>
      </c>
      <c r="E72" s="5" t="s">
        <v>592</v>
      </c>
      <c r="F72" s="5" t="s">
        <v>593</v>
      </c>
      <c r="G72" s="5" t="s">
        <v>594</v>
      </c>
      <c r="H72" s="5" t="s">
        <v>595</v>
      </c>
      <c r="I72" s="5" t="s">
        <v>596</v>
      </c>
      <c r="J72" s="5" t="s">
        <v>597</v>
      </c>
    </row>
    <row r="73" spans="1:22" s="1" customFormat="1" ht="17">
      <c r="A73" s="28" t="s">
        <v>1729</v>
      </c>
      <c r="B73" s="5" t="s">
        <v>1550</v>
      </c>
      <c r="C73" s="20">
        <v>2016</v>
      </c>
      <c r="D73" s="5" t="s">
        <v>647</v>
      </c>
      <c r="E73" s="5" t="s">
        <v>648</v>
      </c>
      <c r="F73" s="5"/>
      <c r="G73" s="5"/>
      <c r="H73" s="5" t="s">
        <v>649</v>
      </c>
      <c r="I73" s="5" t="s">
        <v>650</v>
      </c>
      <c r="J73" s="5" t="s">
        <v>651</v>
      </c>
    </row>
    <row r="74" spans="1:22" s="1" customFormat="1" ht="17">
      <c r="A74" s="26" t="s">
        <v>1731</v>
      </c>
      <c r="B74" s="6" t="s">
        <v>1345</v>
      </c>
      <c r="C74" s="21">
        <v>2011</v>
      </c>
      <c r="D74" s="6" t="s">
        <v>1347</v>
      </c>
      <c r="E74" s="6" t="s">
        <v>1346</v>
      </c>
      <c r="F74" s="6">
        <v>29</v>
      </c>
      <c r="G74" s="6"/>
      <c r="H74" s="6" t="s">
        <v>1348</v>
      </c>
      <c r="I74" s="6" t="s">
        <v>1695</v>
      </c>
      <c r="J74" s="6" t="s">
        <v>1406</v>
      </c>
    </row>
    <row r="75" spans="1:22" s="1" customFormat="1" ht="17">
      <c r="A75" s="28" t="s">
        <v>1731</v>
      </c>
      <c r="B75" s="6" t="s">
        <v>1356</v>
      </c>
      <c r="C75" s="21">
        <v>2014</v>
      </c>
      <c r="D75" s="6" t="s">
        <v>1357</v>
      </c>
      <c r="E75" s="6" t="s">
        <v>1358</v>
      </c>
      <c r="F75" s="6">
        <v>35</v>
      </c>
      <c r="G75" s="6"/>
      <c r="H75" s="6" t="s">
        <v>1359</v>
      </c>
      <c r="I75" s="6"/>
      <c r="J75" s="6" t="s">
        <v>1409</v>
      </c>
      <c r="K75" s="19" t="s">
        <v>1743</v>
      </c>
    </row>
    <row r="76" spans="1:22" s="1" customFormat="1" ht="17">
      <c r="A76" s="24" t="s">
        <v>1731</v>
      </c>
      <c r="B76" s="5" t="s">
        <v>1068</v>
      </c>
      <c r="C76" s="20">
        <v>2014</v>
      </c>
      <c r="D76" s="5" t="s">
        <v>452</v>
      </c>
      <c r="E76" s="5" t="s">
        <v>453</v>
      </c>
      <c r="F76" s="5">
        <v>11</v>
      </c>
      <c r="G76" s="5"/>
      <c r="H76" s="5" t="s">
        <v>458</v>
      </c>
      <c r="I76" s="5" t="s">
        <v>461</v>
      </c>
      <c r="J76" s="5" t="s">
        <v>462</v>
      </c>
    </row>
    <row r="77" spans="1:22" s="90" customFormat="1" ht="17">
      <c r="A77" s="86" t="s">
        <v>1731</v>
      </c>
      <c r="B77" s="88" t="s">
        <v>1337</v>
      </c>
      <c r="C77" s="89">
        <v>2016</v>
      </c>
      <c r="D77" s="88" t="s">
        <v>1338</v>
      </c>
      <c r="E77" s="88" t="s">
        <v>1339</v>
      </c>
      <c r="F77" s="88">
        <v>28</v>
      </c>
      <c r="G77" s="88"/>
      <c r="H77" s="88" t="s">
        <v>1340</v>
      </c>
      <c r="I77" s="88"/>
      <c r="J77" s="88" t="s">
        <v>1404</v>
      </c>
      <c r="K77" s="87"/>
      <c r="L77" s="87"/>
      <c r="M77" s="87"/>
      <c r="N77" s="87"/>
      <c r="O77" s="87"/>
      <c r="P77" s="87"/>
      <c r="Q77" s="87"/>
      <c r="R77" s="87"/>
      <c r="S77" s="87"/>
      <c r="T77" s="87"/>
      <c r="U77" s="87"/>
      <c r="V77" s="87"/>
    </row>
    <row r="78" spans="1:22" s="4" customFormat="1" ht="17">
      <c r="A78" s="23" t="s">
        <v>1742</v>
      </c>
      <c r="B78" s="5" t="s">
        <v>1663</v>
      </c>
      <c r="C78" s="20">
        <v>2017</v>
      </c>
      <c r="D78" s="5" t="s">
        <v>619</v>
      </c>
      <c r="E78" s="5" t="s">
        <v>857</v>
      </c>
      <c r="F78" s="5" t="s">
        <v>858</v>
      </c>
      <c r="G78" s="5" t="s">
        <v>593</v>
      </c>
      <c r="H78" s="5" t="s">
        <v>859</v>
      </c>
      <c r="I78" s="5" t="s">
        <v>860</v>
      </c>
      <c r="J78" s="5" t="s">
        <v>861</v>
      </c>
      <c r="K78" s="1"/>
      <c r="L78" s="1"/>
      <c r="M78" s="1"/>
      <c r="N78" s="1"/>
      <c r="O78" s="1"/>
      <c r="P78" s="1"/>
      <c r="Q78" s="1"/>
      <c r="R78" s="1"/>
      <c r="S78" s="1"/>
      <c r="T78" s="1"/>
      <c r="U78" s="1"/>
      <c r="V78" s="1"/>
    </row>
    <row r="79" spans="1:22" s="1" customFormat="1" ht="17">
      <c r="A79" s="24" t="s">
        <v>1731</v>
      </c>
      <c r="B79" s="12" t="s">
        <v>1604</v>
      </c>
      <c r="C79" s="20">
        <v>2015</v>
      </c>
      <c r="D79" s="5" t="s">
        <v>736</v>
      </c>
      <c r="E79" s="5" t="s">
        <v>737</v>
      </c>
      <c r="F79" s="5"/>
      <c r="G79" s="5"/>
      <c r="H79" s="5" t="s">
        <v>738</v>
      </c>
      <c r="I79" s="5" t="s">
        <v>739</v>
      </c>
      <c r="J79" s="5" t="s">
        <v>740</v>
      </c>
    </row>
    <row r="80" spans="1:22" s="1" customFormat="1" ht="17">
      <c r="A80" s="27" t="s">
        <v>1732</v>
      </c>
      <c r="B80" s="12" t="s">
        <v>1677</v>
      </c>
      <c r="C80" s="20">
        <v>2014</v>
      </c>
      <c r="D80" s="5" t="s">
        <v>451</v>
      </c>
      <c r="E80" s="5" t="s">
        <v>455</v>
      </c>
      <c r="F80" s="5">
        <v>60</v>
      </c>
      <c r="G80" s="5">
        <v>2</v>
      </c>
      <c r="H80" s="5" t="s">
        <v>456</v>
      </c>
      <c r="I80" s="5" t="s">
        <v>459</v>
      </c>
      <c r="J80" s="5" t="s">
        <v>464</v>
      </c>
    </row>
    <row r="81" spans="1:22" s="41" customFormat="1" ht="17">
      <c r="A81" s="66" t="s">
        <v>1741</v>
      </c>
      <c r="B81" s="67" t="s">
        <v>2033</v>
      </c>
      <c r="C81" s="68">
        <v>2015</v>
      </c>
      <c r="D81" s="68" t="s">
        <v>727</v>
      </c>
      <c r="E81" s="68" t="s">
        <v>726</v>
      </c>
      <c r="F81" s="68">
        <v>16</v>
      </c>
      <c r="G81" s="68">
        <v>3</v>
      </c>
      <c r="H81" s="68" t="s">
        <v>2034</v>
      </c>
      <c r="I81" s="69">
        <v>1</v>
      </c>
      <c r="J81" s="69" t="s">
        <v>2035</v>
      </c>
      <c r="K81" s="69" t="s">
        <v>1823</v>
      </c>
      <c r="L81" s="69" t="s">
        <v>1776</v>
      </c>
      <c r="M81" s="69" t="s">
        <v>1853</v>
      </c>
      <c r="N81" s="69" t="s">
        <v>2036</v>
      </c>
      <c r="O81" s="69" t="s">
        <v>2037</v>
      </c>
    </row>
    <row r="82" spans="1:22" s="93" customFormat="1" ht="17">
      <c r="A82" s="86" t="s">
        <v>1736</v>
      </c>
      <c r="B82" s="94" t="s">
        <v>1067</v>
      </c>
      <c r="C82" s="95">
        <v>2015</v>
      </c>
      <c r="D82" s="94" t="s">
        <v>127</v>
      </c>
      <c r="E82" s="94" t="s">
        <v>1549</v>
      </c>
      <c r="F82" s="94" t="s">
        <v>1205</v>
      </c>
      <c r="G82" s="94">
        <v>2</v>
      </c>
      <c r="H82" s="94" t="s">
        <v>1162</v>
      </c>
      <c r="I82" s="94" t="s">
        <v>128</v>
      </c>
      <c r="J82" s="94" t="s">
        <v>129</v>
      </c>
      <c r="K82" s="87"/>
      <c r="L82" s="87"/>
      <c r="M82" s="87"/>
      <c r="N82" s="87"/>
      <c r="O82" s="87"/>
      <c r="P82" s="87"/>
      <c r="Q82" s="87"/>
      <c r="R82" s="87"/>
      <c r="S82" s="87"/>
      <c r="T82" s="87"/>
      <c r="U82" s="87"/>
      <c r="V82" s="87"/>
    </row>
    <row r="83" spans="1:22" s="90" customFormat="1" ht="17">
      <c r="A83" s="96" t="s">
        <v>1742</v>
      </c>
      <c r="B83" s="94" t="s">
        <v>1049</v>
      </c>
      <c r="C83" s="95">
        <v>2016</v>
      </c>
      <c r="D83" s="94" t="s">
        <v>395</v>
      </c>
      <c r="E83" s="94" t="s">
        <v>396</v>
      </c>
      <c r="F83" s="94">
        <v>14</v>
      </c>
      <c r="G83" s="94">
        <v>4</v>
      </c>
      <c r="H83" s="94" t="s">
        <v>397</v>
      </c>
      <c r="I83" s="94" t="s">
        <v>398</v>
      </c>
      <c r="J83" s="94" t="s">
        <v>399</v>
      </c>
      <c r="K83" s="93"/>
      <c r="L83" s="93"/>
      <c r="M83" s="93"/>
      <c r="N83" s="93"/>
      <c r="O83" s="93"/>
      <c r="P83" s="93"/>
      <c r="Q83" s="93"/>
      <c r="R83" s="93"/>
      <c r="S83" s="93"/>
      <c r="T83" s="93"/>
      <c r="U83" s="93"/>
      <c r="V83" s="93"/>
    </row>
    <row r="84" spans="1:22" s="103" customFormat="1" ht="17">
      <c r="B84" s="104" t="s">
        <v>1574</v>
      </c>
      <c r="C84" s="102">
        <v>2007</v>
      </c>
      <c r="D84" s="101" t="s">
        <v>876</v>
      </c>
      <c r="E84" s="101" t="s">
        <v>960</v>
      </c>
    </row>
  </sheetData>
  <phoneticPr fontId="13" type="noConversion"/>
  <hyperlinks>
    <hyperlink ref="B34" r:id="rId1" tooltip="Find more records by this author" display="https://apps.webofknowledge.com/DaisyOneClickSearch.do?product=WOS&amp;search_mode=DaisyOneClickSearch&amp;colName=WOS&amp;SID=C15VV23fDZ933xJjSBC&amp;author_name=Rysman,%20M&amp;dais_id=74836870&amp;excludeEventConfig=ExcludeIfFromFullRecPage" xr:uid="{00000000-0004-0000-0200-000008000000}"/>
    <hyperlink ref="D54" r:id="rId2" display="http://onlinelibrary.wiley.com.libproxy.aalto.fi/journal/10.1002/(ISSN)1932-2062" xr:uid="{00000000-0004-0000-0200-000009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22"/>
  <sheetViews>
    <sheetView workbookViewId="0">
      <pane ySplit="1" topLeftCell="A58" activePane="bottomLeft" state="frozen"/>
      <selection activeCell="D1" sqref="D1"/>
      <selection pane="bottomLeft" activeCell="B66" sqref="B66"/>
    </sheetView>
  </sheetViews>
  <sheetFormatPr baseColWidth="10" defaultColWidth="9.1640625" defaultRowHeight="17"/>
  <cols>
    <col min="1" max="1" width="20.1640625" style="34" customWidth="1"/>
    <col min="2" max="2" width="22.33203125" style="64" customWidth="1"/>
    <col min="3" max="3" width="25.5" style="1" customWidth="1"/>
    <col min="4" max="4" width="65.1640625" style="1" customWidth="1"/>
    <col min="5" max="5" width="98.1640625" style="1" customWidth="1"/>
    <col min="6" max="8" width="25.1640625" style="2" customWidth="1"/>
    <col min="9" max="9" width="47.5" style="2" customWidth="1"/>
    <col min="10" max="10" width="33.1640625" style="3" customWidth="1"/>
    <col min="11" max="16384" width="9.1640625" style="1"/>
  </cols>
  <sheetData>
    <row r="1" spans="1:22">
      <c r="A1" s="56" t="s">
        <v>1736</v>
      </c>
      <c r="B1" s="39" t="s">
        <v>1114</v>
      </c>
      <c r="C1" s="40">
        <v>2002</v>
      </c>
      <c r="D1" s="39" t="s">
        <v>316</v>
      </c>
      <c r="E1" s="39" t="s">
        <v>317</v>
      </c>
      <c r="F1" s="39">
        <v>42</v>
      </c>
      <c r="G1" s="39">
        <v>2</v>
      </c>
      <c r="H1" s="39" t="s">
        <v>318</v>
      </c>
      <c r="I1" s="39"/>
      <c r="J1" s="39" t="s">
        <v>319</v>
      </c>
      <c r="K1" s="41"/>
      <c r="L1" s="41"/>
      <c r="M1" s="41"/>
      <c r="N1" s="41"/>
      <c r="O1" s="41"/>
      <c r="P1" s="41"/>
      <c r="Q1" s="41"/>
      <c r="R1" s="41"/>
      <c r="S1" s="41"/>
      <c r="T1" s="41"/>
      <c r="U1" s="41"/>
      <c r="V1" s="41"/>
    </row>
    <row r="2" spans="1:22" s="46" customFormat="1">
      <c r="A2" s="51" t="s">
        <v>1736</v>
      </c>
      <c r="B2" s="47" t="s">
        <v>1670</v>
      </c>
      <c r="C2" s="48">
        <v>2003</v>
      </c>
      <c r="D2" s="52" t="s">
        <v>1518</v>
      </c>
      <c r="E2" s="49" t="s">
        <v>1713</v>
      </c>
      <c r="F2" s="49">
        <v>30</v>
      </c>
      <c r="G2" s="49">
        <v>2</v>
      </c>
      <c r="H2" s="49" t="s">
        <v>1519</v>
      </c>
      <c r="I2" s="49" t="s">
        <v>1520</v>
      </c>
      <c r="J2" s="49" t="s">
        <v>1714</v>
      </c>
      <c r="K2" s="41"/>
      <c r="L2" s="41"/>
      <c r="M2" s="41"/>
      <c r="N2" s="41"/>
      <c r="O2" s="41"/>
      <c r="P2" s="41"/>
      <c r="Q2" s="41"/>
      <c r="R2" s="41"/>
      <c r="S2" s="41"/>
      <c r="T2" s="41"/>
      <c r="U2" s="41"/>
      <c r="V2" s="41"/>
    </row>
    <row r="3" spans="1:22" s="46" customFormat="1">
      <c r="A3" s="53" t="s">
        <v>1736</v>
      </c>
      <c r="B3" s="39" t="s">
        <v>1118</v>
      </c>
      <c r="C3" s="40">
        <v>2007</v>
      </c>
      <c r="D3" s="39" t="s">
        <v>607</v>
      </c>
      <c r="E3" s="39" t="s">
        <v>281</v>
      </c>
      <c r="F3" s="39" t="s">
        <v>608</v>
      </c>
      <c r="G3" s="39" t="s">
        <v>280</v>
      </c>
      <c r="H3" s="39" t="s">
        <v>609</v>
      </c>
      <c r="I3" s="49"/>
      <c r="J3" s="39" t="s">
        <v>610</v>
      </c>
      <c r="K3" s="41"/>
      <c r="L3" s="41"/>
      <c r="M3" s="41"/>
      <c r="N3" s="41"/>
      <c r="O3" s="41"/>
      <c r="P3" s="41"/>
      <c r="Q3" s="41"/>
      <c r="R3" s="41"/>
      <c r="S3" s="41"/>
      <c r="T3" s="41"/>
      <c r="U3" s="41"/>
      <c r="V3" s="41"/>
    </row>
    <row r="4" spans="1:22" s="4" customFormat="1">
      <c r="A4" s="54" t="s">
        <v>1736</v>
      </c>
      <c r="B4" s="39" t="s">
        <v>1102</v>
      </c>
      <c r="C4" s="40">
        <v>2007</v>
      </c>
      <c r="D4" s="39" t="s">
        <v>269</v>
      </c>
      <c r="E4" s="39" t="s">
        <v>268</v>
      </c>
      <c r="F4" s="39">
        <v>5</v>
      </c>
      <c r="G4" s="39">
        <v>3</v>
      </c>
      <c r="H4" s="39" t="s">
        <v>267</v>
      </c>
      <c r="I4" s="39" t="s">
        <v>266</v>
      </c>
      <c r="J4" s="39" t="s">
        <v>265</v>
      </c>
      <c r="K4" s="41"/>
      <c r="L4" s="41"/>
      <c r="M4" s="41"/>
      <c r="N4" s="41"/>
      <c r="O4" s="41"/>
      <c r="P4" s="41"/>
      <c r="Q4" s="41"/>
      <c r="R4" s="41"/>
      <c r="S4" s="41"/>
      <c r="T4" s="41"/>
      <c r="U4" s="41"/>
      <c r="V4" s="41"/>
    </row>
    <row r="5" spans="1:22" s="41" customFormat="1">
      <c r="A5" s="54" t="s">
        <v>1736</v>
      </c>
      <c r="B5" s="39" t="s">
        <v>1117</v>
      </c>
      <c r="C5" s="40">
        <v>2009</v>
      </c>
      <c r="D5" s="39" t="s">
        <v>599</v>
      </c>
      <c r="E5" s="39" t="s">
        <v>600</v>
      </c>
      <c r="F5" s="39" t="s">
        <v>601</v>
      </c>
      <c r="G5" s="39" t="s">
        <v>602</v>
      </c>
      <c r="H5" s="39" t="s">
        <v>603</v>
      </c>
      <c r="I5" s="39" t="s">
        <v>604</v>
      </c>
      <c r="J5" s="39" t="s">
        <v>605</v>
      </c>
    </row>
    <row r="6" spans="1:22" s="41" customFormat="1">
      <c r="A6" s="54" t="s">
        <v>1736</v>
      </c>
      <c r="B6" s="39" t="s">
        <v>1090</v>
      </c>
      <c r="C6" s="40">
        <v>2010</v>
      </c>
      <c r="D6" s="39" t="s">
        <v>519</v>
      </c>
      <c r="E6" s="39" t="s">
        <v>522</v>
      </c>
      <c r="F6" s="39">
        <v>4</v>
      </c>
      <c r="G6" s="39" t="s">
        <v>305</v>
      </c>
      <c r="H6" s="39" t="s">
        <v>524</v>
      </c>
      <c r="I6" s="39" t="s">
        <v>526</v>
      </c>
      <c r="J6" s="39" t="s">
        <v>528</v>
      </c>
    </row>
    <row r="7" spans="1:22">
      <c r="A7" s="54" t="s">
        <v>1736</v>
      </c>
      <c r="B7" s="39" t="s">
        <v>1096</v>
      </c>
      <c r="C7" s="40">
        <v>2010</v>
      </c>
      <c r="D7" s="39" t="s">
        <v>250</v>
      </c>
      <c r="E7" s="39" t="s">
        <v>538</v>
      </c>
      <c r="F7" s="39">
        <v>74</v>
      </c>
      <c r="G7" s="39">
        <v>2</v>
      </c>
      <c r="H7" s="39" t="s">
        <v>541</v>
      </c>
      <c r="I7" s="39" t="s">
        <v>543</v>
      </c>
      <c r="J7" s="39" t="s">
        <v>546</v>
      </c>
      <c r="K7" s="41"/>
      <c r="L7" s="41"/>
      <c r="M7" s="41"/>
      <c r="N7" s="41"/>
      <c r="O7" s="41"/>
      <c r="P7" s="41"/>
      <c r="Q7" s="41"/>
      <c r="R7" s="41"/>
      <c r="S7" s="41"/>
      <c r="T7" s="41"/>
      <c r="U7" s="41"/>
      <c r="V7" s="41"/>
    </row>
    <row r="8" spans="1:22" s="41" customFormat="1">
      <c r="A8" s="42" t="s">
        <v>1736</v>
      </c>
      <c r="B8" s="39" t="s">
        <v>1091</v>
      </c>
      <c r="C8" s="40">
        <v>2010</v>
      </c>
      <c r="D8" s="39" t="s">
        <v>102</v>
      </c>
      <c r="E8" s="39" t="s">
        <v>536</v>
      </c>
      <c r="F8" s="39">
        <v>9</v>
      </c>
      <c r="G8" s="39">
        <v>5</v>
      </c>
      <c r="H8" s="39" t="s">
        <v>539</v>
      </c>
      <c r="I8" s="39"/>
      <c r="J8" s="39" t="s">
        <v>544</v>
      </c>
      <c r="K8" s="43"/>
      <c r="L8" s="43"/>
      <c r="M8" s="43"/>
      <c r="N8" s="43"/>
      <c r="O8" s="43"/>
      <c r="P8" s="43"/>
      <c r="Q8" s="43"/>
      <c r="R8" s="43"/>
      <c r="S8" s="43"/>
      <c r="T8" s="43"/>
      <c r="U8" s="43"/>
      <c r="V8" s="43"/>
    </row>
    <row r="9" spans="1:22" s="41" customFormat="1">
      <c r="A9" s="53" t="s">
        <v>1736</v>
      </c>
      <c r="B9" s="39" t="s">
        <v>1132</v>
      </c>
      <c r="C9" s="40">
        <v>2010</v>
      </c>
      <c r="D9" s="39" t="s">
        <v>939</v>
      </c>
      <c r="E9" s="39" t="s">
        <v>940</v>
      </c>
      <c r="F9" s="39" t="s">
        <v>601</v>
      </c>
      <c r="G9" s="39" t="s">
        <v>582</v>
      </c>
      <c r="H9" s="39" t="s">
        <v>941</v>
      </c>
      <c r="I9" s="39" t="s">
        <v>942</v>
      </c>
      <c r="J9" s="39" t="s">
        <v>943</v>
      </c>
    </row>
    <row r="10" spans="1:22" s="41" customFormat="1">
      <c r="A10" s="53" t="s">
        <v>1736</v>
      </c>
      <c r="B10" s="49" t="s">
        <v>1341</v>
      </c>
      <c r="C10" s="48">
        <v>2011</v>
      </c>
      <c r="D10" s="49" t="s">
        <v>1342</v>
      </c>
      <c r="E10" s="49" t="s">
        <v>1343</v>
      </c>
      <c r="F10" s="49">
        <v>14</v>
      </c>
      <c r="G10" s="49"/>
      <c r="H10" s="49" t="s">
        <v>1344</v>
      </c>
      <c r="I10" s="49"/>
      <c r="J10" s="49" t="s">
        <v>1405</v>
      </c>
    </row>
    <row r="11" spans="1:22">
      <c r="A11" s="38" t="s">
        <v>1736</v>
      </c>
      <c r="B11" s="39" t="s">
        <v>1086</v>
      </c>
      <c r="C11" s="40">
        <v>2011</v>
      </c>
      <c r="D11" s="39" t="s">
        <v>493</v>
      </c>
      <c r="E11" s="39" t="s">
        <v>496</v>
      </c>
      <c r="F11" s="39">
        <v>44</v>
      </c>
      <c r="G11" s="39" t="s">
        <v>497</v>
      </c>
      <c r="H11" s="39" t="s">
        <v>500</v>
      </c>
      <c r="I11" s="39" t="s">
        <v>501</v>
      </c>
      <c r="J11" s="39" t="s">
        <v>506</v>
      </c>
      <c r="K11" s="41"/>
      <c r="L11" s="41"/>
      <c r="M11" s="41"/>
      <c r="N11" s="41"/>
      <c r="O11" s="41"/>
      <c r="P11" s="41"/>
      <c r="Q11" s="41"/>
      <c r="R11" s="41"/>
      <c r="S11" s="41"/>
      <c r="T11" s="41"/>
      <c r="U11" s="41"/>
      <c r="V11" s="41"/>
    </row>
    <row r="12" spans="1:22" s="41" customFormat="1">
      <c r="A12" s="38" t="s">
        <v>1736</v>
      </c>
      <c r="B12" s="39" t="s">
        <v>1125</v>
      </c>
      <c r="C12" s="40">
        <v>2011</v>
      </c>
      <c r="D12" s="39" t="s">
        <v>1009</v>
      </c>
      <c r="E12" s="39" t="s">
        <v>1010</v>
      </c>
      <c r="F12" s="39" t="s">
        <v>594</v>
      </c>
      <c r="G12" s="39" t="s">
        <v>594</v>
      </c>
      <c r="H12" s="39" t="s">
        <v>1011</v>
      </c>
      <c r="I12" s="39" t="s">
        <v>1012</v>
      </c>
      <c r="J12" s="39" t="s">
        <v>1013</v>
      </c>
    </row>
    <row r="13" spans="1:22">
      <c r="A13" s="56" t="s">
        <v>1736</v>
      </c>
      <c r="B13" s="47" t="s">
        <v>1665</v>
      </c>
      <c r="C13" s="45">
        <v>2012</v>
      </c>
      <c r="D13" s="39" t="s">
        <v>934</v>
      </c>
      <c r="E13" s="39" t="s">
        <v>935</v>
      </c>
      <c r="F13" s="39" t="s">
        <v>601</v>
      </c>
      <c r="G13" s="39" t="s">
        <v>594</v>
      </c>
      <c r="H13" s="39" t="s">
        <v>936</v>
      </c>
      <c r="I13" s="39" t="s">
        <v>937</v>
      </c>
      <c r="J13" s="39" t="s">
        <v>1310</v>
      </c>
      <c r="K13" s="41"/>
      <c r="L13" s="41"/>
      <c r="M13" s="41"/>
      <c r="N13" s="41"/>
      <c r="O13" s="41"/>
      <c r="P13" s="41"/>
      <c r="Q13" s="41"/>
      <c r="R13" s="41"/>
      <c r="S13" s="41"/>
      <c r="T13" s="41"/>
      <c r="U13" s="41"/>
      <c r="V13" s="41"/>
    </row>
    <row r="14" spans="1:22" s="46" customFormat="1">
      <c r="A14" s="42" t="s">
        <v>1736</v>
      </c>
      <c r="B14" s="47" t="s">
        <v>1589</v>
      </c>
      <c r="C14" s="48">
        <v>2013</v>
      </c>
      <c r="D14" s="49" t="s">
        <v>1214</v>
      </c>
      <c r="E14" s="49" t="s">
        <v>1219</v>
      </c>
      <c r="F14" s="49">
        <v>80</v>
      </c>
      <c r="G14" s="49">
        <v>1</v>
      </c>
      <c r="H14" s="49" t="s">
        <v>1264</v>
      </c>
      <c r="I14" s="49" t="s">
        <v>1697</v>
      </c>
      <c r="J14" s="49" t="s">
        <v>1534</v>
      </c>
      <c r="K14" s="43"/>
      <c r="L14" s="43"/>
      <c r="M14" s="43"/>
      <c r="N14" s="43"/>
      <c r="O14" s="43"/>
      <c r="P14" s="43"/>
      <c r="Q14" s="43"/>
      <c r="R14" s="43"/>
      <c r="S14" s="43"/>
      <c r="T14" s="43"/>
      <c r="U14" s="43"/>
      <c r="V14" s="43"/>
    </row>
    <row r="15" spans="1:22" s="41" customFormat="1">
      <c r="A15" s="56" t="s">
        <v>1736</v>
      </c>
      <c r="B15" s="39" t="s">
        <v>1567</v>
      </c>
      <c r="C15" s="45">
        <v>2013</v>
      </c>
      <c r="D15" s="39" t="s">
        <v>981</v>
      </c>
      <c r="E15" s="39" t="s">
        <v>982</v>
      </c>
      <c r="F15" s="39" t="s">
        <v>581</v>
      </c>
      <c r="G15" s="39" t="s">
        <v>622</v>
      </c>
      <c r="H15" s="39" t="s">
        <v>983</v>
      </c>
      <c r="I15" s="39" t="s">
        <v>984</v>
      </c>
      <c r="J15" s="39" t="s">
        <v>985</v>
      </c>
    </row>
    <row r="16" spans="1:22" s="41" customFormat="1">
      <c r="A16" s="54" t="s">
        <v>1736</v>
      </c>
      <c r="B16" s="47" t="s">
        <v>1655</v>
      </c>
      <c r="C16" s="40">
        <v>2013</v>
      </c>
      <c r="D16" s="39" t="s">
        <v>1026</v>
      </c>
      <c r="E16" s="39" t="s">
        <v>1027</v>
      </c>
      <c r="F16" s="39" t="s">
        <v>1028</v>
      </c>
      <c r="G16" s="39" t="s">
        <v>594</v>
      </c>
      <c r="H16" s="39" t="s">
        <v>1029</v>
      </c>
      <c r="I16" s="39" t="s">
        <v>1030</v>
      </c>
      <c r="J16" s="39" t="s">
        <v>1031</v>
      </c>
    </row>
    <row r="17" spans="1:22">
      <c r="A17" s="55" t="s">
        <v>1736</v>
      </c>
      <c r="B17" s="47" t="s">
        <v>1611</v>
      </c>
      <c r="C17" s="48">
        <v>2014</v>
      </c>
      <c r="D17" s="49" t="s">
        <v>1258</v>
      </c>
      <c r="E17" s="49" t="s">
        <v>1227</v>
      </c>
      <c r="F17" s="49">
        <v>21</v>
      </c>
      <c r="G17" s="49">
        <v>3</v>
      </c>
      <c r="H17" s="49" t="s">
        <v>1272</v>
      </c>
      <c r="I17" s="49" t="s">
        <v>1703</v>
      </c>
      <c r="J17" s="49" t="s">
        <v>1296</v>
      </c>
      <c r="K17" s="41"/>
      <c r="L17" s="41"/>
      <c r="M17" s="41"/>
      <c r="N17" s="41"/>
      <c r="O17" s="41"/>
      <c r="P17" s="41"/>
      <c r="Q17" s="41"/>
      <c r="R17" s="41"/>
      <c r="S17" s="41"/>
      <c r="T17" s="41"/>
      <c r="U17" s="41"/>
      <c r="V17" s="41"/>
    </row>
    <row r="18" spans="1:22">
      <c r="A18" s="56" t="s">
        <v>1736</v>
      </c>
      <c r="B18" s="49" t="s">
        <v>1685</v>
      </c>
      <c r="C18" s="48">
        <v>2015</v>
      </c>
      <c r="D18" s="49" t="s">
        <v>1243</v>
      </c>
      <c r="E18" s="49" t="s">
        <v>1238</v>
      </c>
      <c r="F18" s="49">
        <v>35</v>
      </c>
      <c r="G18" s="49">
        <v>3</v>
      </c>
      <c r="H18" s="49" t="s">
        <v>1283</v>
      </c>
      <c r="I18" s="49" t="s">
        <v>1686</v>
      </c>
      <c r="J18" s="49" t="s">
        <v>1287</v>
      </c>
      <c r="K18" s="41"/>
      <c r="L18" s="41"/>
      <c r="M18" s="41"/>
      <c r="N18" s="41"/>
      <c r="O18" s="41"/>
      <c r="P18" s="41"/>
      <c r="Q18" s="41"/>
      <c r="R18" s="41"/>
      <c r="S18" s="41"/>
      <c r="T18" s="41"/>
      <c r="U18" s="41"/>
      <c r="V18" s="41"/>
    </row>
    <row r="19" spans="1:22" s="41" customFormat="1">
      <c r="A19" s="56" t="s">
        <v>1736</v>
      </c>
      <c r="B19" s="47" t="s">
        <v>1639</v>
      </c>
      <c r="C19" s="48">
        <v>2015</v>
      </c>
      <c r="D19" s="49" t="s">
        <v>1246</v>
      </c>
      <c r="E19" s="49" t="s">
        <v>1232</v>
      </c>
      <c r="F19" s="49">
        <v>32</v>
      </c>
      <c r="G19" s="49">
        <v>2</v>
      </c>
      <c r="H19" s="49" t="s">
        <v>1278</v>
      </c>
      <c r="I19" s="49" t="s">
        <v>1640</v>
      </c>
      <c r="J19" s="49" t="s">
        <v>1291</v>
      </c>
    </row>
    <row r="20" spans="1:22" s="41" customFormat="1">
      <c r="A20" s="42" t="s">
        <v>1736</v>
      </c>
      <c r="B20" s="47" t="s">
        <v>1572</v>
      </c>
      <c r="C20" s="45">
        <v>2015</v>
      </c>
      <c r="D20" s="39" t="s">
        <v>877</v>
      </c>
      <c r="E20" s="39" t="s">
        <v>878</v>
      </c>
      <c r="F20" s="39" t="s">
        <v>593</v>
      </c>
      <c r="G20" s="39" t="s">
        <v>594</v>
      </c>
      <c r="H20" s="39" t="s">
        <v>879</v>
      </c>
      <c r="I20" s="39" t="s">
        <v>880</v>
      </c>
      <c r="J20" s="39" t="s">
        <v>881</v>
      </c>
      <c r="K20" s="43"/>
      <c r="L20" s="43"/>
      <c r="M20" s="43"/>
      <c r="N20" s="43"/>
      <c r="O20" s="43"/>
      <c r="P20" s="43"/>
      <c r="Q20" s="43"/>
      <c r="R20" s="43"/>
      <c r="S20" s="43"/>
      <c r="T20" s="43"/>
      <c r="U20" s="43"/>
      <c r="V20" s="43"/>
    </row>
    <row r="21" spans="1:22" s="41" customFormat="1">
      <c r="A21" s="38" t="s">
        <v>1736</v>
      </c>
      <c r="B21" s="39" t="s">
        <v>1056</v>
      </c>
      <c r="C21" s="40">
        <v>2015</v>
      </c>
      <c r="D21" s="39" t="s">
        <v>41</v>
      </c>
      <c r="E21" s="39" t="s">
        <v>104</v>
      </c>
      <c r="F21" s="39">
        <v>32</v>
      </c>
      <c r="G21" s="39"/>
      <c r="H21" s="39">
        <v>43112</v>
      </c>
      <c r="I21" s="39" t="s">
        <v>105</v>
      </c>
      <c r="J21" s="39" t="s">
        <v>106</v>
      </c>
    </row>
    <row r="22" spans="1:22" s="41" customFormat="1">
      <c r="A22" s="58" t="s">
        <v>1736</v>
      </c>
      <c r="B22" s="47" t="s">
        <v>1634</v>
      </c>
      <c r="C22" s="40">
        <v>2015</v>
      </c>
      <c r="D22" s="39" t="s">
        <v>384</v>
      </c>
      <c r="E22" s="39" t="s">
        <v>580</v>
      </c>
      <c r="F22" s="39" t="s">
        <v>581</v>
      </c>
      <c r="G22" s="39" t="s">
        <v>582</v>
      </c>
      <c r="H22" s="39" t="s">
        <v>583</v>
      </c>
      <c r="I22" s="39" t="s">
        <v>584</v>
      </c>
      <c r="J22" s="39" t="s">
        <v>1293</v>
      </c>
    </row>
    <row r="23" spans="1:22" s="41" customFormat="1">
      <c r="A23" s="42" t="s">
        <v>1736</v>
      </c>
      <c r="B23" s="39" t="s">
        <v>1059</v>
      </c>
      <c r="C23" s="40">
        <v>2015</v>
      </c>
      <c r="D23" s="39" t="s">
        <v>119</v>
      </c>
      <c r="E23" s="39" t="s">
        <v>120</v>
      </c>
      <c r="F23" s="39">
        <v>130</v>
      </c>
      <c r="G23" s="39">
        <v>2</v>
      </c>
      <c r="H23" s="39" t="s">
        <v>1182</v>
      </c>
      <c r="I23" s="39" t="s">
        <v>121</v>
      </c>
      <c r="J23" s="39" t="s">
        <v>122</v>
      </c>
      <c r="K23" s="43"/>
      <c r="L23" s="43"/>
      <c r="M23" s="43"/>
      <c r="N23" s="43"/>
      <c r="O23" s="43"/>
      <c r="P23" s="43"/>
      <c r="Q23" s="43"/>
      <c r="R23" s="43"/>
      <c r="S23" s="43"/>
      <c r="T23" s="43"/>
      <c r="U23" s="43"/>
      <c r="V23" s="43"/>
    </row>
    <row r="24" spans="1:22" s="41" customFormat="1">
      <c r="A24" s="58" t="s">
        <v>1736</v>
      </c>
      <c r="B24" s="39" t="s">
        <v>1060</v>
      </c>
      <c r="C24" s="40">
        <v>2015</v>
      </c>
      <c r="D24" s="39" t="s">
        <v>419</v>
      </c>
      <c r="E24" s="39" t="s">
        <v>420</v>
      </c>
      <c r="F24" s="39">
        <v>39</v>
      </c>
      <c r="G24" s="39">
        <v>3</v>
      </c>
      <c r="H24" s="39" t="s">
        <v>421</v>
      </c>
      <c r="I24" s="39" t="s">
        <v>422</v>
      </c>
      <c r="J24" s="39" t="s">
        <v>423</v>
      </c>
    </row>
    <row r="25" spans="1:22" s="41" customFormat="1">
      <c r="A25" s="44" t="s">
        <v>1736</v>
      </c>
      <c r="B25" s="39" t="s">
        <v>1094</v>
      </c>
      <c r="C25" s="40">
        <v>2015</v>
      </c>
      <c r="D25" s="39" t="s">
        <v>431</v>
      </c>
      <c r="E25" s="39" t="s">
        <v>1129</v>
      </c>
      <c r="F25" s="39">
        <v>32</v>
      </c>
      <c r="G25" s="39">
        <v>2</v>
      </c>
      <c r="H25" s="39" t="s">
        <v>434</v>
      </c>
      <c r="I25" s="39" t="s">
        <v>435</v>
      </c>
      <c r="J25" s="39" t="s">
        <v>437</v>
      </c>
    </row>
    <row r="26" spans="1:22" s="41" customFormat="1">
      <c r="A26" s="44" t="s">
        <v>1736</v>
      </c>
      <c r="B26" s="39" t="s">
        <v>1093</v>
      </c>
      <c r="C26" s="40">
        <v>2015</v>
      </c>
      <c r="D26" s="49" t="s">
        <v>1210</v>
      </c>
      <c r="E26" s="39" t="s">
        <v>133</v>
      </c>
      <c r="F26" s="39">
        <v>68</v>
      </c>
      <c r="G26" s="39">
        <v>5</v>
      </c>
      <c r="H26" s="39" t="s">
        <v>1160</v>
      </c>
      <c r="I26" s="39" t="s">
        <v>131</v>
      </c>
      <c r="J26" s="39" t="s">
        <v>130</v>
      </c>
    </row>
    <row r="27" spans="1:22" s="4" customFormat="1">
      <c r="A27" s="44" t="s">
        <v>1736</v>
      </c>
      <c r="B27" s="39" t="s">
        <v>1050</v>
      </c>
      <c r="C27" s="40">
        <v>2016</v>
      </c>
      <c r="D27" s="39" t="s">
        <v>84</v>
      </c>
      <c r="E27" s="39" t="s">
        <v>85</v>
      </c>
      <c r="F27" s="39" t="s">
        <v>1203</v>
      </c>
      <c r="G27" s="39">
        <v>2</v>
      </c>
      <c r="H27" s="39" t="s">
        <v>1202</v>
      </c>
      <c r="I27" s="39" t="s">
        <v>86</v>
      </c>
      <c r="J27" s="39" t="s">
        <v>87</v>
      </c>
      <c r="K27" s="41"/>
      <c r="L27" s="41"/>
      <c r="M27" s="41"/>
      <c r="N27" s="41"/>
      <c r="O27" s="41"/>
      <c r="P27" s="41"/>
      <c r="Q27" s="41"/>
      <c r="R27" s="41"/>
      <c r="S27" s="41"/>
      <c r="T27" s="41"/>
      <c r="U27" s="41"/>
      <c r="V27" s="41"/>
    </row>
    <row r="28" spans="1:22" s="46" customFormat="1" ht="20">
      <c r="A28" s="44" t="s">
        <v>1736</v>
      </c>
      <c r="B28" s="39" t="s">
        <v>2071</v>
      </c>
      <c r="C28" s="40">
        <v>2016</v>
      </c>
      <c r="D28" s="39" t="s">
        <v>93</v>
      </c>
      <c r="E28" s="39" t="s">
        <v>92</v>
      </c>
      <c r="F28" s="39">
        <v>33</v>
      </c>
      <c r="G28" s="39">
        <v>1</v>
      </c>
      <c r="H28" s="39" t="s">
        <v>1194</v>
      </c>
      <c r="I28" s="39" t="s">
        <v>94</v>
      </c>
      <c r="J28" s="39" t="s">
        <v>95</v>
      </c>
      <c r="K28" s="41"/>
      <c r="L28" s="41"/>
      <c r="M28" s="41"/>
      <c r="N28" s="41"/>
      <c r="O28" s="41"/>
      <c r="P28" s="41"/>
      <c r="Q28" s="41"/>
      <c r="R28" s="41"/>
      <c r="S28" s="41"/>
      <c r="T28" s="41"/>
      <c r="U28" s="41"/>
      <c r="V28" s="41"/>
    </row>
    <row r="29" spans="1:22" s="41" customFormat="1">
      <c r="A29" s="44" t="s">
        <v>1736</v>
      </c>
      <c r="B29" s="49" t="s">
        <v>1206</v>
      </c>
      <c r="C29" s="48">
        <v>2016</v>
      </c>
      <c r="D29" s="49" t="s">
        <v>1211</v>
      </c>
      <c r="E29" s="49" t="s">
        <v>1544</v>
      </c>
      <c r="F29" s="49">
        <v>42</v>
      </c>
      <c r="G29" s="49">
        <v>2</v>
      </c>
      <c r="H29" s="49" t="s">
        <v>1260</v>
      </c>
      <c r="I29" s="49" t="s">
        <v>1545</v>
      </c>
      <c r="J29" s="49" t="s">
        <v>1532</v>
      </c>
    </row>
    <row r="30" spans="1:22">
      <c r="A30" s="44" t="s">
        <v>1736</v>
      </c>
      <c r="B30" s="39" t="s">
        <v>1045</v>
      </c>
      <c r="C30" s="40">
        <v>2016</v>
      </c>
      <c r="D30" s="39" t="s">
        <v>384</v>
      </c>
      <c r="E30" s="39" t="s">
        <v>385</v>
      </c>
      <c r="F30" s="39">
        <v>20</v>
      </c>
      <c r="G30" s="39"/>
      <c r="H30" s="39" t="s">
        <v>387</v>
      </c>
      <c r="I30" s="39" t="s">
        <v>386</v>
      </c>
      <c r="J30" s="39" t="s">
        <v>388</v>
      </c>
      <c r="K30" s="41"/>
      <c r="L30" s="41"/>
      <c r="M30" s="41"/>
      <c r="N30" s="41"/>
      <c r="O30" s="41"/>
      <c r="P30" s="41"/>
      <c r="Q30" s="41"/>
      <c r="R30" s="41"/>
      <c r="S30" s="41"/>
      <c r="T30" s="41"/>
      <c r="U30" s="41"/>
      <c r="V30" s="41"/>
    </row>
    <row r="31" spans="1:22" s="41" customFormat="1">
      <c r="A31" s="44" t="s">
        <v>1736</v>
      </c>
      <c r="B31" s="39" t="s">
        <v>1653</v>
      </c>
      <c r="C31" s="45">
        <v>2016</v>
      </c>
      <c r="D31" s="39" t="s">
        <v>652</v>
      </c>
      <c r="E31" s="39" t="s">
        <v>653</v>
      </c>
      <c r="F31" s="39" t="s">
        <v>581</v>
      </c>
      <c r="G31" s="39" t="s">
        <v>622</v>
      </c>
      <c r="H31" s="39" t="s">
        <v>654</v>
      </c>
      <c r="I31" s="39" t="s">
        <v>655</v>
      </c>
      <c r="J31" s="39" t="s">
        <v>1768</v>
      </c>
    </row>
    <row r="32" spans="1:22" s="41" customFormat="1">
      <c r="A32" s="44" t="s">
        <v>1736</v>
      </c>
      <c r="B32" s="39" t="s">
        <v>1138</v>
      </c>
      <c r="C32" s="45">
        <v>2016</v>
      </c>
      <c r="D32" s="39" t="s">
        <v>717</v>
      </c>
      <c r="E32" s="39" t="s">
        <v>714</v>
      </c>
      <c r="F32" s="39" t="s">
        <v>715</v>
      </c>
      <c r="G32" s="39" t="s">
        <v>716</v>
      </c>
      <c r="H32" s="39"/>
      <c r="I32" s="39" t="s">
        <v>718</v>
      </c>
      <c r="J32" s="39" t="s">
        <v>719</v>
      </c>
    </row>
    <row r="33" spans="1:22" s="41" customFormat="1">
      <c r="A33" s="42" t="s">
        <v>1736</v>
      </c>
      <c r="B33" s="39" t="s">
        <v>1547</v>
      </c>
      <c r="C33" s="45">
        <v>2016</v>
      </c>
      <c r="D33" s="39" t="s">
        <v>871</v>
      </c>
      <c r="E33" s="39" t="s">
        <v>872</v>
      </c>
      <c r="F33" s="39" t="s">
        <v>853</v>
      </c>
      <c r="G33" s="39" t="s">
        <v>594</v>
      </c>
      <c r="H33" s="39" t="s">
        <v>873</v>
      </c>
      <c r="I33" s="39" t="s">
        <v>874</v>
      </c>
      <c r="J33" s="39" t="s">
        <v>875</v>
      </c>
      <c r="K33" s="43"/>
      <c r="L33" s="43"/>
      <c r="M33" s="43"/>
      <c r="N33" s="43"/>
      <c r="O33" s="43"/>
      <c r="P33" s="43"/>
      <c r="Q33" s="43"/>
      <c r="R33" s="43"/>
      <c r="S33" s="43"/>
      <c r="T33" s="43"/>
      <c r="U33" s="43"/>
      <c r="V33" s="43"/>
    </row>
    <row r="34" spans="1:22" s="41" customFormat="1">
      <c r="A34" s="44" t="s">
        <v>1736</v>
      </c>
      <c r="B34" s="39" t="s">
        <v>1048</v>
      </c>
      <c r="C34" s="40">
        <v>2016</v>
      </c>
      <c r="D34" s="39" t="s">
        <v>37</v>
      </c>
      <c r="E34" s="39" t="s">
        <v>77</v>
      </c>
      <c r="F34" s="39">
        <v>33</v>
      </c>
      <c r="G34" s="39">
        <v>2</v>
      </c>
      <c r="H34" s="39" t="s">
        <v>1142</v>
      </c>
      <c r="I34" s="39" t="s">
        <v>78</v>
      </c>
      <c r="J34" s="39" t="s">
        <v>79</v>
      </c>
    </row>
    <row r="35" spans="1:22" s="41" customFormat="1" ht="20">
      <c r="A35" s="53" t="s">
        <v>1736</v>
      </c>
      <c r="B35" s="39" t="s">
        <v>2072</v>
      </c>
      <c r="C35" s="40">
        <v>2016</v>
      </c>
      <c r="D35" s="39" t="s">
        <v>29</v>
      </c>
      <c r="E35" s="39" t="s">
        <v>55</v>
      </c>
      <c r="F35" s="39">
        <v>24</v>
      </c>
      <c r="G35" s="39">
        <v>4</v>
      </c>
      <c r="H35" s="39" t="s">
        <v>1198</v>
      </c>
      <c r="I35" s="39" t="s">
        <v>57</v>
      </c>
      <c r="J35" s="39" t="s">
        <v>58</v>
      </c>
    </row>
    <row r="36" spans="1:22" s="41" customFormat="1">
      <c r="A36" s="44" t="s">
        <v>1736</v>
      </c>
      <c r="B36" s="39" t="s">
        <v>1041</v>
      </c>
      <c r="C36" s="40">
        <v>2017</v>
      </c>
      <c r="D36" s="39" t="s">
        <v>371</v>
      </c>
      <c r="E36" s="39" t="s">
        <v>370</v>
      </c>
      <c r="F36" s="39">
        <v>21</v>
      </c>
      <c r="G36" s="39">
        <v>3</v>
      </c>
      <c r="H36" s="39" t="s">
        <v>369</v>
      </c>
      <c r="I36" s="39" t="s">
        <v>69</v>
      </c>
      <c r="J36" s="39" t="s">
        <v>70</v>
      </c>
    </row>
    <row r="37" spans="1:22" s="41" customFormat="1">
      <c r="A37" s="44" t="s">
        <v>1736</v>
      </c>
      <c r="B37" s="47" t="s">
        <v>1679</v>
      </c>
      <c r="C37" s="48">
        <v>2017</v>
      </c>
      <c r="D37" s="49" t="s">
        <v>1244</v>
      </c>
      <c r="E37" s="49" t="s">
        <v>1237</v>
      </c>
      <c r="F37" s="49"/>
      <c r="G37" s="49"/>
      <c r="H37" s="49"/>
      <c r="I37" s="49" t="s">
        <v>1680</v>
      </c>
      <c r="J37" s="49" t="s">
        <v>1288</v>
      </c>
    </row>
    <row r="38" spans="1:22" s="41" customFormat="1">
      <c r="A38" s="44" t="s">
        <v>1736</v>
      </c>
      <c r="B38" s="47" t="s">
        <v>1648</v>
      </c>
      <c r="C38" s="40">
        <v>2017</v>
      </c>
      <c r="D38" s="39" t="s">
        <v>893</v>
      </c>
      <c r="E38" s="39" t="s">
        <v>894</v>
      </c>
      <c r="F38" s="39" t="s">
        <v>895</v>
      </c>
      <c r="G38" s="39" t="s">
        <v>665</v>
      </c>
      <c r="H38" s="39" t="s">
        <v>896</v>
      </c>
      <c r="I38" s="39" t="s">
        <v>897</v>
      </c>
      <c r="J38" s="39" t="s">
        <v>898</v>
      </c>
    </row>
    <row r="39" spans="1:22" s="41" customFormat="1">
      <c r="A39" s="42" t="s">
        <v>1736</v>
      </c>
      <c r="B39" s="39" t="s">
        <v>1042</v>
      </c>
      <c r="C39" s="40">
        <v>2017</v>
      </c>
      <c r="D39" s="39" t="s">
        <v>372</v>
      </c>
      <c r="E39" s="39" t="s">
        <v>71</v>
      </c>
      <c r="F39" s="39">
        <v>23</v>
      </c>
      <c r="G39" s="39">
        <v>2</v>
      </c>
      <c r="H39" s="39" t="s">
        <v>373</v>
      </c>
      <c r="I39" s="39" t="s">
        <v>374</v>
      </c>
      <c r="J39" s="39" t="s">
        <v>1307</v>
      </c>
      <c r="K39" s="43"/>
      <c r="L39" s="43"/>
      <c r="M39" s="43"/>
      <c r="N39" s="43"/>
      <c r="O39" s="43"/>
      <c r="P39" s="43"/>
      <c r="Q39" s="43"/>
      <c r="R39" s="43"/>
      <c r="S39" s="43"/>
      <c r="T39" s="43"/>
      <c r="U39" s="43"/>
      <c r="V39" s="43"/>
    </row>
    <row r="40" spans="1:22" s="41" customFormat="1">
      <c r="A40" s="42" t="s">
        <v>1736</v>
      </c>
      <c r="B40" s="47" t="s">
        <v>1645</v>
      </c>
      <c r="C40" s="48">
        <v>2017</v>
      </c>
      <c r="D40" s="49" t="s">
        <v>1243</v>
      </c>
      <c r="E40" s="49" t="s">
        <v>1259</v>
      </c>
      <c r="F40" s="49">
        <v>37</v>
      </c>
      <c r="G40" s="49">
        <v>1</v>
      </c>
      <c r="H40" s="49" t="s">
        <v>1279</v>
      </c>
      <c r="I40" s="49"/>
      <c r="J40" s="49" t="s">
        <v>1539</v>
      </c>
      <c r="K40" s="43"/>
      <c r="L40" s="43"/>
      <c r="M40" s="43"/>
      <c r="N40" s="43"/>
      <c r="O40" s="43"/>
      <c r="P40" s="43"/>
      <c r="Q40" s="43"/>
      <c r="R40" s="43"/>
      <c r="S40" s="43"/>
      <c r="T40" s="43"/>
      <c r="U40" s="43"/>
      <c r="V40" s="43"/>
    </row>
    <row r="41" spans="1:22">
      <c r="A41" s="44" t="s">
        <v>1736</v>
      </c>
      <c r="B41" s="47" t="s">
        <v>1682</v>
      </c>
      <c r="C41" s="48">
        <v>2017</v>
      </c>
      <c r="D41" s="49" t="s">
        <v>1399</v>
      </c>
      <c r="E41" s="49" t="s">
        <v>1400</v>
      </c>
      <c r="F41" s="49">
        <v>17</v>
      </c>
      <c r="G41" s="49"/>
      <c r="H41" s="49" t="s">
        <v>1401</v>
      </c>
      <c r="I41" s="50" t="s">
        <v>1718</v>
      </c>
      <c r="J41" s="49" t="s">
        <v>1421</v>
      </c>
      <c r="K41" s="41"/>
      <c r="L41" s="41"/>
      <c r="M41" s="41"/>
      <c r="N41" s="41"/>
      <c r="O41" s="41"/>
      <c r="P41" s="41"/>
      <c r="Q41" s="41"/>
      <c r="R41" s="41"/>
      <c r="S41" s="41"/>
      <c r="T41" s="41"/>
      <c r="U41" s="41"/>
      <c r="V41" s="41"/>
    </row>
    <row r="42" spans="1:22" s="41" customFormat="1">
      <c r="A42" s="44" t="s">
        <v>1736</v>
      </c>
      <c r="B42" s="39" t="s">
        <v>1044</v>
      </c>
      <c r="C42" s="40">
        <v>2017</v>
      </c>
      <c r="D42" s="39" t="s">
        <v>379</v>
      </c>
      <c r="E42" s="39" t="s">
        <v>382</v>
      </c>
      <c r="F42" s="39">
        <v>25</v>
      </c>
      <c r="G42" s="39">
        <v>1</v>
      </c>
      <c r="H42" s="39" t="s">
        <v>380</v>
      </c>
      <c r="I42" s="39" t="s">
        <v>73</v>
      </c>
      <c r="J42" s="39" t="s">
        <v>381</v>
      </c>
    </row>
    <row r="43" spans="1:22" s="41" customFormat="1">
      <c r="A43" s="44" t="s">
        <v>1736</v>
      </c>
      <c r="B43" s="47" t="s">
        <v>1628</v>
      </c>
      <c r="C43" s="40">
        <v>2017</v>
      </c>
      <c r="D43" s="39" t="s">
        <v>670</v>
      </c>
      <c r="E43" s="39" t="s">
        <v>671</v>
      </c>
      <c r="F43" s="39" t="s">
        <v>672</v>
      </c>
      <c r="G43" s="39" t="s">
        <v>594</v>
      </c>
      <c r="H43" s="39"/>
      <c r="I43" s="39" t="s">
        <v>673</v>
      </c>
      <c r="J43" s="39" t="s">
        <v>674</v>
      </c>
    </row>
    <row r="44" spans="1:22" s="41" customFormat="1">
      <c r="A44" s="44" t="s">
        <v>1736</v>
      </c>
      <c r="B44" s="39" t="s">
        <v>1033</v>
      </c>
      <c r="C44" s="40">
        <v>2017</v>
      </c>
      <c r="D44" s="39" t="s">
        <v>204</v>
      </c>
      <c r="E44" s="39" t="s">
        <v>334</v>
      </c>
      <c r="F44" s="39">
        <v>60</v>
      </c>
      <c r="G44" s="39">
        <v>5</v>
      </c>
      <c r="H44" s="39" t="s">
        <v>335</v>
      </c>
      <c r="I44" s="39" t="s">
        <v>336</v>
      </c>
      <c r="J44" s="39" t="s">
        <v>337</v>
      </c>
    </row>
    <row r="45" spans="1:22" s="41" customFormat="1">
      <c r="A45" s="44" t="s">
        <v>1736</v>
      </c>
      <c r="B45" s="57" t="s">
        <v>1032</v>
      </c>
      <c r="C45" s="40">
        <v>2017</v>
      </c>
      <c r="D45" s="39" t="s">
        <v>18</v>
      </c>
      <c r="E45" s="39" t="s">
        <v>16</v>
      </c>
      <c r="F45" s="39">
        <v>31</v>
      </c>
      <c r="G45" s="39">
        <v>5</v>
      </c>
      <c r="H45" s="39" t="s">
        <v>1153</v>
      </c>
      <c r="I45" s="39" t="s">
        <v>25</v>
      </c>
      <c r="J45" s="39" t="s">
        <v>26</v>
      </c>
    </row>
    <row r="46" spans="1:22" s="41" customFormat="1">
      <c r="A46" s="42" t="s">
        <v>1736</v>
      </c>
      <c r="B46" s="47" t="s">
        <v>1625</v>
      </c>
      <c r="C46" s="40">
        <v>2017</v>
      </c>
      <c r="D46" s="39" t="s">
        <v>759</v>
      </c>
      <c r="E46" s="39" t="s">
        <v>760</v>
      </c>
      <c r="F46" s="39" t="s">
        <v>761</v>
      </c>
      <c r="G46" s="39" t="s">
        <v>762</v>
      </c>
      <c r="H46" s="39" t="s">
        <v>763</v>
      </c>
      <c r="I46" s="39" t="s">
        <v>764</v>
      </c>
      <c r="J46" s="39" t="s">
        <v>765</v>
      </c>
      <c r="K46" s="43"/>
      <c r="L46" s="43"/>
      <c r="M46" s="43"/>
      <c r="N46" s="43"/>
      <c r="O46" s="43"/>
      <c r="P46" s="43"/>
      <c r="Q46" s="43"/>
      <c r="R46" s="43"/>
      <c r="S46" s="43"/>
      <c r="T46" s="43"/>
      <c r="U46" s="43"/>
      <c r="V46" s="43"/>
    </row>
    <row r="47" spans="1:22" s="41" customFormat="1">
      <c r="A47" s="44" t="s">
        <v>1736</v>
      </c>
      <c r="B47" s="47" t="s">
        <v>1571</v>
      </c>
      <c r="C47" s="40">
        <v>2017</v>
      </c>
      <c r="D47" s="39" t="s">
        <v>754</v>
      </c>
      <c r="E47" s="39" t="s">
        <v>755</v>
      </c>
      <c r="F47" s="39" t="s">
        <v>613</v>
      </c>
      <c r="G47" s="39" t="s">
        <v>622</v>
      </c>
      <c r="H47" s="39" t="s">
        <v>756</v>
      </c>
      <c r="I47" s="39" t="s">
        <v>757</v>
      </c>
      <c r="J47" s="39" t="s">
        <v>758</v>
      </c>
    </row>
    <row r="48" spans="1:22">
      <c r="A48" s="44" t="s">
        <v>1736</v>
      </c>
      <c r="B48" s="39" t="s">
        <v>1123</v>
      </c>
      <c r="C48" s="40">
        <v>2017</v>
      </c>
      <c r="D48" s="39" t="s">
        <v>1019</v>
      </c>
      <c r="E48" s="39" t="s">
        <v>1020</v>
      </c>
      <c r="F48" s="39" t="s">
        <v>1021</v>
      </c>
      <c r="G48" s="39" t="s">
        <v>582</v>
      </c>
      <c r="H48" s="39" t="s">
        <v>1022</v>
      </c>
      <c r="I48" s="39" t="s">
        <v>1023</v>
      </c>
      <c r="J48" s="39" t="s">
        <v>1024</v>
      </c>
      <c r="K48" s="41"/>
      <c r="L48" s="41"/>
      <c r="M48" s="41"/>
      <c r="N48" s="41"/>
      <c r="O48" s="41"/>
      <c r="P48" s="41"/>
      <c r="Q48" s="41"/>
      <c r="R48" s="41"/>
      <c r="S48" s="41"/>
      <c r="T48" s="41"/>
      <c r="U48" s="41"/>
      <c r="V48" s="41"/>
    </row>
    <row r="49" spans="1:22" s="41" customFormat="1">
      <c r="A49" s="44" t="s">
        <v>1736</v>
      </c>
      <c r="B49" s="39" t="s">
        <v>1569</v>
      </c>
      <c r="C49" s="40">
        <v>2017</v>
      </c>
      <c r="D49" s="39" t="s">
        <v>866</v>
      </c>
      <c r="E49" s="39" t="s">
        <v>867</v>
      </c>
      <c r="F49" s="39" t="s">
        <v>751</v>
      </c>
      <c r="G49" s="39" t="s">
        <v>602</v>
      </c>
      <c r="H49" s="39" t="s">
        <v>868</v>
      </c>
      <c r="I49" s="39" t="s">
        <v>869</v>
      </c>
      <c r="J49" s="39" t="s">
        <v>870</v>
      </c>
    </row>
    <row r="50" spans="1:22" s="4" customFormat="1" ht="17" customHeight="1">
      <c r="A50" s="44" t="s">
        <v>1736</v>
      </c>
      <c r="B50" s="39" t="s">
        <v>1124</v>
      </c>
      <c r="C50" s="40">
        <v>2017</v>
      </c>
      <c r="D50" s="39" t="s">
        <v>1014</v>
      </c>
      <c r="E50" s="39" t="s">
        <v>1015</v>
      </c>
      <c r="F50" s="39" t="s">
        <v>716</v>
      </c>
      <c r="G50" s="39" t="s">
        <v>665</v>
      </c>
      <c r="H50" s="39" t="s">
        <v>1016</v>
      </c>
      <c r="I50" s="39" t="s">
        <v>1017</v>
      </c>
      <c r="J50" s="39" t="s">
        <v>1018</v>
      </c>
      <c r="K50" s="41"/>
      <c r="L50" s="41"/>
      <c r="M50" s="41"/>
      <c r="N50" s="41"/>
      <c r="O50" s="41"/>
      <c r="P50" s="41"/>
      <c r="Q50" s="41"/>
      <c r="R50" s="41"/>
      <c r="S50" s="41"/>
      <c r="T50" s="41"/>
      <c r="U50" s="41"/>
      <c r="V50" s="41"/>
    </row>
    <row r="51" spans="1:22" s="46" customFormat="1">
      <c r="A51" s="55" t="s">
        <v>1736</v>
      </c>
      <c r="B51" s="57" t="s">
        <v>31</v>
      </c>
      <c r="C51" s="40">
        <v>2017</v>
      </c>
      <c r="D51" s="39" t="s">
        <v>34</v>
      </c>
      <c r="E51" s="39" t="s">
        <v>30</v>
      </c>
      <c r="F51" s="39">
        <v>38</v>
      </c>
      <c r="G51" s="39">
        <v>4</v>
      </c>
      <c r="H51" s="39" t="s">
        <v>1178</v>
      </c>
      <c r="I51" s="39" t="s">
        <v>33</v>
      </c>
      <c r="J51" s="39" t="s">
        <v>35</v>
      </c>
      <c r="K51" s="41"/>
      <c r="L51" s="41"/>
      <c r="M51" s="41"/>
      <c r="N51" s="41"/>
      <c r="O51" s="41"/>
      <c r="P51" s="41"/>
      <c r="Q51" s="41"/>
      <c r="R51" s="41"/>
      <c r="S51" s="41"/>
      <c r="T51" s="41"/>
      <c r="U51" s="41"/>
      <c r="V51" s="41"/>
    </row>
    <row r="52" spans="1:22" s="41" customFormat="1">
      <c r="A52" s="55" t="s">
        <v>1736</v>
      </c>
      <c r="B52" s="39" t="s">
        <v>1038</v>
      </c>
      <c r="C52" s="40">
        <v>2017</v>
      </c>
      <c r="D52" s="39" t="s">
        <v>151</v>
      </c>
      <c r="E52" s="39" t="s">
        <v>360</v>
      </c>
      <c r="F52" s="39">
        <v>15</v>
      </c>
      <c r="G52" s="39">
        <v>1</v>
      </c>
      <c r="H52" s="39" t="s">
        <v>361</v>
      </c>
      <c r="I52" s="39" t="s">
        <v>362</v>
      </c>
      <c r="J52" s="39" t="s">
        <v>363</v>
      </c>
    </row>
    <row r="53" spans="1:22">
      <c r="A53" s="56" t="s">
        <v>1736</v>
      </c>
      <c r="B53" s="39" t="s">
        <v>1039</v>
      </c>
      <c r="C53" s="40">
        <v>2017</v>
      </c>
      <c r="D53" s="39" t="s">
        <v>41</v>
      </c>
      <c r="E53" s="39" t="s">
        <v>51</v>
      </c>
      <c r="F53" s="39">
        <v>37</v>
      </c>
      <c r="G53" s="39"/>
      <c r="H53" s="39" t="s">
        <v>1161</v>
      </c>
      <c r="I53" s="39" t="s">
        <v>53</v>
      </c>
      <c r="J53" s="39" t="s">
        <v>54</v>
      </c>
      <c r="K53" s="41"/>
      <c r="L53" s="41"/>
      <c r="M53" s="41"/>
      <c r="N53" s="41"/>
      <c r="O53" s="41"/>
      <c r="P53" s="41"/>
      <c r="Q53" s="41"/>
      <c r="R53" s="41"/>
      <c r="S53" s="41"/>
      <c r="T53" s="41"/>
      <c r="U53" s="41"/>
      <c r="V53" s="41"/>
    </row>
    <row r="54" spans="1:22">
      <c r="A54" s="56" t="s">
        <v>1736</v>
      </c>
      <c r="B54" s="39" t="s">
        <v>1036</v>
      </c>
      <c r="C54" s="40">
        <v>2017</v>
      </c>
      <c r="D54" s="39" t="s">
        <v>29</v>
      </c>
      <c r="E54" s="39" t="s">
        <v>28</v>
      </c>
      <c r="F54" s="39">
        <v>25</v>
      </c>
      <c r="G54" s="39">
        <v>3</v>
      </c>
      <c r="H54" s="39" t="s">
        <v>351</v>
      </c>
      <c r="I54" s="39" t="s">
        <v>350</v>
      </c>
      <c r="J54" s="39" t="s">
        <v>349</v>
      </c>
      <c r="K54" s="41"/>
      <c r="L54" s="41"/>
      <c r="M54" s="41"/>
      <c r="N54" s="41"/>
      <c r="O54" s="41"/>
      <c r="P54" s="41"/>
      <c r="Q54" s="41"/>
      <c r="R54" s="41"/>
      <c r="S54" s="41"/>
      <c r="T54" s="41"/>
      <c r="U54" s="41"/>
      <c r="V54" s="41"/>
    </row>
    <row r="55" spans="1:22" s="41" customFormat="1">
      <c r="A55" s="98" t="s">
        <v>1736</v>
      </c>
      <c r="B55" s="47" t="s">
        <v>1595</v>
      </c>
      <c r="C55" s="48">
        <v>2018</v>
      </c>
      <c r="D55" s="49" t="s">
        <v>1382</v>
      </c>
      <c r="E55" s="49" t="s">
        <v>1383</v>
      </c>
      <c r="F55" s="49">
        <v>17</v>
      </c>
      <c r="G55" s="49"/>
      <c r="H55" s="49" t="s">
        <v>1384</v>
      </c>
      <c r="I55" s="99" t="s">
        <v>1709</v>
      </c>
      <c r="J55" s="49" t="s">
        <v>1415</v>
      </c>
    </row>
    <row r="56" spans="1:22" s="41" customFormat="1">
      <c r="A56" s="66" t="s">
        <v>1736</v>
      </c>
      <c r="B56" s="39" t="s">
        <v>2087</v>
      </c>
      <c r="C56" s="40">
        <v>2006</v>
      </c>
      <c r="D56" s="39" t="s">
        <v>750</v>
      </c>
      <c r="E56" s="39" t="s">
        <v>1661</v>
      </c>
      <c r="F56" s="39" t="s">
        <v>751</v>
      </c>
      <c r="G56" s="39" t="s">
        <v>582</v>
      </c>
      <c r="H56" s="39" t="s">
        <v>752</v>
      </c>
      <c r="I56" s="39" t="s">
        <v>753</v>
      </c>
      <c r="J56" s="39" t="s">
        <v>1316</v>
      </c>
    </row>
    <row r="57" spans="1:22" s="41" customFormat="1">
      <c r="A57" s="66" t="s">
        <v>1736</v>
      </c>
      <c r="B57" s="47" t="s">
        <v>1580</v>
      </c>
      <c r="C57" s="48">
        <v>2017</v>
      </c>
      <c r="D57" s="49" t="s">
        <v>1423</v>
      </c>
      <c r="E57" s="49" t="s">
        <v>1424</v>
      </c>
      <c r="F57" s="49">
        <v>16</v>
      </c>
      <c r="G57" s="49">
        <v>2</v>
      </c>
      <c r="H57" s="49" t="s">
        <v>1425</v>
      </c>
      <c r="I57" s="49"/>
      <c r="J57" s="49" t="s">
        <v>1426</v>
      </c>
    </row>
    <row r="58" spans="1:22" s="41" customFormat="1">
      <c r="A58" s="42" t="s">
        <v>1736</v>
      </c>
      <c r="B58" s="47" t="s">
        <v>1596</v>
      </c>
      <c r="C58" s="48">
        <v>2010</v>
      </c>
      <c r="D58" s="49" t="s">
        <v>1252</v>
      </c>
      <c r="E58" s="49" t="s">
        <v>1224</v>
      </c>
      <c r="F58" s="49">
        <v>18</v>
      </c>
      <c r="G58" s="49">
        <v>2</v>
      </c>
      <c r="H58" s="49" t="s">
        <v>1268</v>
      </c>
      <c r="I58" s="49" t="s">
        <v>1701</v>
      </c>
      <c r="J58" s="49" t="s">
        <v>1535</v>
      </c>
      <c r="K58" s="43"/>
      <c r="L58" s="43"/>
      <c r="M58" s="43"/>
      <c r="N58" s="43"/>
      <c r="O58" s="43"/>
      <c r="P58" s="43"/>
      <c r="Q58" s="43"/>
      <c r="R58" s="43"/>
      <c r="S58" s="43"/>
      <c r="T58" s="43"/>
      <c r="U58" s="43"/>
      <c r="V58" s="43"/>
    </row>
    <row r="59" spans="1:22" s="41" customFormat="1">
      <c r="A59" s="66" t="s">
        <v>1736</v>
      </c>
      <c r="B59" s="47" t="s">
        <v>1608</v>
      </c>
      <c r="C59" s="40">
        <v>2010</v>
      </c>
      <c r="D59" s="39" t="s">
        <v>779</v>
      </c>
      <c r="E59" s="39" t="s">
        <v>780</v>
      </c>
      <c r="F59" s="39" t="s">
        <v>716</v>
      </c>
      <c r="G59" s="39" t="s">
        <v>622</v>
      </c>
      <c r="H59" s="39" t="s">
        <v>781</v>
      </c>
      <c r="I59" s="39" t="s">
        <v>782</v>
      </c>
      <c r="J59" s="39" t="s">
        <v>783</v>
      </c>
    </row>
    <row r="60" spans="1:22" s="41" customFormat="1">
      <c r="A60" s="66" t="s">
        <v>1736</v>
      </c>
      <c r="B60" s="47" t="s">
        <v>1632</v>
      </c>
      <c r="C60" s="40">
        <v>2017</v>
      </c>
      <c r="D60" s="39" t="s">
        <v>41</v>
      </c>
      <c r="E60" s="39" t="s">
        <v>40</v>
      </c>
      <c r="F60" s="39">
        <v>38</v>
      </c>
      <c r="G60" s="39"/>
      <c r="H60" s="39" t="s">
        <v>1181</v>
      </c>
      <c r="I60" s="39" t="s">
        <v>42</v>
      </c>
      <c r="J60" s="39" t="s">
        <v>43</v>
      </c>
    </row>
    <row r="61" spans="1:22">
      <c r="A61" s="56" t="s">
        <v>1741</v>
      </c>
      <c r="B61" s="47" t="s">
        <v>1592</v>
      </c>
      <c r="C61" s="40">
        <v>2006</v>
      </c>
      <c r="D61" s="39" t="s">
        <v>695</v>
      </c>
      <c r="E61" s="39" t="s">
        <v>696</v>
      </c>
      <c r="F61" s="39" t="s">
        <v>697</v>
      </c>
      <c r="G61" s="39" t="s">
        <v>582</v>
      </c>
      <c r="H61" s="39" t="s">
        <v>698</v>
      </c>
      <c r="I61" s="39" t="s">
        <v>699</v>
      </c>
      <c r="J61" s="39" t="s">
        <v>700</v>
      </c>
      <c r="K61" s="41"/>
      <c r="L61" s="41"/>
      <c r="M61" s="41"/>
      <c r="N61" s="41"/>
      <c r="O61" s="41"/>
      <c r="P61" s="41"/>
      <c r="Q61" s="41"/>
      <c r="R61" s="41"/>
      <c r="S61" s="41"/>
      <c r="T61" s="41"/>
      <c r="U61" s="41"/>
      <c r="V61" s="41"/>
    </row>
    <row r="62" spans="1:22">
      <c r="A62" s="53" t="s">
        <v>1741</v>
      </c>
      <c r="B62" s="39" t="s">
        <v>1137</v>
      </c>
      <c r="C62" s="40">
        <v>2012</v>
      </c>
      <c r="D62" s="39" t="s">
        <v>843</v>
      </c>
      <c r="E62" s="39" t="s">
        <v>844</v>
      </c>
      <c r="F62" s="39" t="s">
        <v>711</v>
      </c>
      <c r="G62" s="39" t="s">
        <v>602</v>
      </c>
      <c r="H62" s="39"/>
      <c r="I62" s="39" t="s">
        <v>845</v>
      </c>
      <c r="J62" s="39" t="s">
        <v>1319</v>
      </c>
      <c r="K62" s="41"/>
      <c r="L62" s="41"/>
      <c r="M62" s="41"/>
      <c r="N62" s="41"/>
      <c r="O62" s="41"/>
      <c r="P62" s="41"/>
      <c r="Q62" s="41"/>
      <c r="R62" s="41"/>
      <c r="S62" s="41"/>
      <c r="T62" s="41"/>
      <c r="U62" s="41"/>
      <c r="V62" s="41"/>
    </row>
    <row r="63" spans="1:22">
      <c r="A63" s="53" t="s">
        <v>1741</v>
      </c>
      <c r="B63" s="47" t="s">
        <v>1603</v>
      </c>
      <c r="C63" s="48">
        <v>2015</v>
      </c>
      <c r="D63" s="49" t="s">
        <v>1448</v>
      </c>
      <c r="E63" s="49" t="s">
        <v>1449</v>
      </c>
      <c r="F63" s="49">
        <v>30</v>
      </c>
      <c r="G63" s="49">
        <v>1</v>
      </c>
      <c r="H63" s="49" t="s">
        <v>1450</v>
      </c>
      <c r="I63" s="49"/>
      <c r="J63" s="49" t="s">
        <v>1451</v>
      </c>
      <c r="K63" s="41"/>
      <c r="L63" s="41"/>
      <c r="M63" s="41"/>
      <c r="N63" s="41"/>
      <c r="O63" s="41"/>
      <c r="P63" s="41"/>
      <c r="Q63" s="41"/>
      <c r="R63" s="41"/>
      <c r="S63" s="41"/>
      <c r="T63" s="41"/>
      <c r="U63" s="41"/>
      <c r="V63" s="41"/>
    </row>
    <row r="64" spans="1:22" s="41" customFormat="1">
      <c r="A64" s="56" t="s">
        <v>1741</v>
      </c>
      <c r="B64" s="47" t="s">
        <v>1588</v>
      </c>
      <c r="C64" s="45">
        <v>2015</v>
      </c>
      <c r="D64" s="39" t="s">
        <v>731</v>
      </c>
      <c r="E64" s="39" t="s">
        <v>732</v>
      </c>
      <c r="F64" s="39" t="s">
        <v>715</v>
      </c>
      <c r="G64" s="39" t="s">
        <v>594</v>
      </c>
      <c r="H64" s="39"/>
      <c r="I64" s="39" t="s">
        <v>733</v>
      </c>
      <c r="J64" s="39" t="s">
        <v>734</v>
      </c>
    </row>
    <row r="65" spans="1:22" s="46" customFormat="1">
      <c r="A65" s="58" t="s">
        <v>1741</v>
      </c>
      <c r="B65" s="39" t="s">
        <v>1769</v>
      </c>
      <c r="C65" s="40">
        <v>2015</v>
      </c>
      <c r="D65" s="39" t="s">
        <v>425</v>
      </c>
      <c r="E65" s="39" t="s">
        <v>426</v>
      </c>
      <c r="F65" s="39">
        <v>22</v>
      </c>
      <c r="G65" s="39">
        <v>4</v>
      </c>
      <c r="H65" s="39" t="s">
        <v>427</v>
      </c>
      <c r="I65" s="39" t="s">
        <v>428</v>
      </c>
      <c r="J65" s="39" t="s">
        <v>429</v>
      </c>
      <c r="K65" s="41"/>
      <c r="L65" s="41"/>
      <c r="M65" s="41"/>
      <c r="N65" s="41"/>
      <c r="O65" s="41"/>
      <c r="P65" s="41"/>
      <c r="Q65" s="41"/>
      <c r="R65" s="41"/>
      <c r="S65" s="41"/>
      <c r="T65" s="41"/>
      <c r="U65" s="41"/>
      <c r="V65" s="41"/>
    </row>
    <row r="66" spans="1:22" s="41" customFormat="1">
      <c r="A66" s="55" t="s">
        <v>1741</v>
      </c>
      <c r="B66" s="39" t="s">
        <v>1669</v>
      </c>
      <c r="C66" s="40">
        <v>2016</v>
      </c>
      <c r="D66" s="39" t="s">
        <v>709</v>
      </c>
      <c r="E66" s="39" t="s">
        <v>710</v>
      </c>
      <c r="F66" s="39" t="s">
        <v>711</v>
      </c>
      <c r="G66" s="39" t="s">
        <v>665</v>
      </c>
      <c r="H66" s="49" t="s">
        <v>1445</v>
      </c>
      <c r="I66" s="39" t="s">
        <v>712</v>
      </c>
      <c r="J66" s="39" t="s">
        <v>713</v>
      </c>
    </row>
    <row r="67" spans="1:22" s="41" customFormat="1">
      <c r="A67" s="66" t="s">
        <v>1741</v>
      </c>
      <c r="B67" s="49" t="s">
        <v>1500</v>
      </c>
      <c r="C67" s="48">
        <v>2006</v>
      </c>
      <c r="D67" s="52" t="s">
        <v>1502</v>
      </c>
      <c r="E67" s="49" t="s">
        <v>1503</v>
      </c>
      <c r="F67" s="49">
        <v>1</v>
      </c>
      <c r="G67" s="49">
        <v>1</v>
      </c>
      <c r="H67" s="49" t="s">
        <v>1504</v>
      </c>
      <c r="I67" s="49" t="s">
        <v>1459</v>
      </c>
      <c r="J67" s="49" t="s">
        <v>1505</v>
      </c>
    </row>
    <row r="68" spans="1:22" s="41" customFormat="1">
      <c r="A68" s="66" t="s">
        <v>1741</v>
      </c>
      <c r="B68" s="39" t="s">
        <v>1109</v>
      </c>
      <c r="C68" s="40">
        <v>2005</v>
      </c>
      <c r="D68" s="39" t="s">
        <v>303</v>
      </c>
      <c r="E68" s="39" t="s">
        <v>304</v>
      </c>
      <c r="F68" s="39">
        <v>31</v>
      </c>
      <c r="G68" s="39" t="s">
        <v>305</v>
      </c>
      <c r="H68" s="39" t="s">
        <v>306</v>
      </c>
      <c r="I68" s="39" t="s">
        <v>307</v>
      </c>
      <c r="J68" s="39" t="s">
        <v>308</v>
      </c>
    </row>
    <row r="69" spans="1:22">
      <c r="A69" s="42" t="s">
        <v>1730</v>
      </c>
      <c r="B69" s="47" t="s">
        <v>1590</v>
      </c>
      <c r="C69" s="48">
        <v>2003</v>
      </c>
      <c r="D69" s="49" t="s">
        <v>1255</v>
      </c>
      <c r="E69" s="49" t="s">
        <v>1220</v>
      </c>
      <c r="F69" s="49">
        <v>32</v>
      </c>
      <c r="G69" s="49">
        <v>3</v>
      </c>
      <c r="H69" s="49" t="s">
        <v>1270</v>
      </c>
      <c r="I69" s="49"/>
      <c r="J69" s="49" t="s">
        <v>1302</v>
      </c>
      <c r="K69" s="43"/>
      <c r="L69" s="43"/>
      <c r="M69" s="43"/>
      <c r="N69" s="43"/>
      <c r="O69" s="43"/>
      <c r="P69" s="43"/>
      <c r="Q69" s="43"/>
      <c r="R69" s="43"/>
      <c r="S69" s="43"/>
      <c r="T69" s="43"/>
      <c r="U69" s="43"/>
      <c r="V69" s="43"/>
    </row>
    <row r="70" spans="1:22" s="41" customFormat="1">
      <c r="A70" s="56" t="s">
        <v>1730</v>
      </c>
      <c r="B70" s="39" t="s">
        <v>1113</v>
      </c>
      <c r="C70" s="40">
        <v>2003</v>
      </c>
      <c r="D70" s="39" t="s">
        <v>569</v>
      </c>
      <c r="E70" s="39" t="s">
        <v>571</v>
      </c>
      <c r="F70" s="39">
        <v>45</v>
      </c>
      <c r="G70" s="39">
        <v>3</v>
      </c>
      <c r="H70" s="39">
        <v>6</v>
      </c>
      <c r="I70" s="39" t="s">
        <v>574</v>
      </c>
      <c r="J70" s="39" t="s">
        <v>576</v>
      </c>
    </row>
    <row r="71" spans="1:22" s="41" customFormat="1">
      <c r="A71" s="56" t="s">
        <v>1730</v>
      </c>
      <c r="B71" s="39" t="s">
        <v>1107</v>
      </c>
      <c r="C71" s="40">
        <v>2006</v>
      </c>
      <c r="D71" s="39" t="s">
        <v>1003</v>
      </c>
      <c r="E71" s="39" t="s">
        <v>1004</v>
      </c>
      <c r="F71" s="39" t="s">
        <v>602</v>
      </c>
      <c r="G71" s="39" t="s">
        <v>665</v>
      </c>
      <c r="H71" s="39" t="s">
        <v>1005</v>
      </c>
      <c r="I71" s="39" t="s">
        <v>1006</v>
      </c>
      <c r="J71" s="39" t="s">
        <v>1007</v>
      </c>
    </row>
    <row r="72" spans="1:22" s="41" customFormat="1">
      <c r="A72" s="51" t="s">
        <v>1730</v>
      </c>
      <c r="B72" s="47" t="s">
        <v>1574</v>
      </c>
      <c r="C72" s="40">
        <v>2007</v>
      </c>
      <c r="D72" s="39" t="s">
        <v>876</v>
      </c>
      <c r="E72" s="39" t="s">
        <v>960</v>
      </c>
      <c r="F72" s="39" t="s">
        <v>803</v>
      </c>
      <c r="G72" s="39" t="s">
        <v>622</v>
      </c>
      <c r="H72" s="39" t="s">
        <v>961</v>
      </c>
      <c r="I72" s="39" t="s">
        <v>962</v>
      </c>
      <c r="J72" s="39" t="s">
        <v>963</v>
      </c>
    </row>
    <row r="73" spans="1:22">
      <c r="A73" s="51" t="s">
        <v>1730</v>
      </c>
      <c r="B73" s="47" t="s">
        <v>1583</v>
      </c>
      <c r="C73" s="45">
        <v>2008</v>
      </c>
      <c r="D73" s="39" t="s">
        <v>652</v>
      </c>
      <c r="E73" s="39" t="s">
        <v>826</v>
      </c>
      <c r="F73" s="39" t="s">
        <v>602</v>
      </c>
      <c r="G73" s="39" t="s">
        <v>622</v>
      </c>
      <c r="H73" s="39" t="s">
        <v>827</v>
      </c>
      <c r="I73" s="39" t="s">
        <v>828</v>
      </c>
      <c r="J73" s="39" t="s">
        <v>829</v>
      </c>
      <c r="K73" s="41"/>
      <c r="L73" s="41"/>
      <c r="M73" s="41"/>
      <c r="N73" s="41"/>
      <c r="O73" s="41"/>
      <c r="P73" s="41"/>
      <c r="Q73" s="41"/>
      <c r="R73" s="41"/>
      <c r="S73" s="41"/>
      <c r="T73" s="41"/>
      <c r="U73" s="41"/>
      <c r="V73" s="41"/>
    </row>
    <row r="74" spans="1:22" s="41" customFormat="1">
      <c r="A74" s="53" t="s">
        <v>1730</v>
      </c>
      <c r="B74" s="49" t="s">
        <v>1385</v>
      </c>
      <c r="C74" s="48">
        <v>2010</v>
      </c>
      <c r="D74" s="49" t="s">
        <v>1386</v>
      </c>
      <c r="E74" s="49" t="s">
        <v>1387</v>
      </c>
      <c r="F74" s="49">
        <v>76</v>
      </c>
      <c r="G74" s="49"/>
      <c r="H74" s="49" t="s">
        <v>1388</v>
      </c>
      <c r="I74" s="49" t="s">
        <v>1698</v>
      </c>
      <c r="J74" s="49" t="s">
        <v>1416</v>
      </c>
    </row>
    <row r="75" spans="1:22" s="46" customFormat="1">
      <c r="A75" s="42" t="s">
        <v>1730</v>
      </c>
      <c r="B75" s="47" t="s">
        <v>1583</v>
      </c>
      <c r="C75" s="45">
        <v>2010</v>
      </c>
      <c r="D75" s="39" t="s">
        <v>821</v>
      </c>
      <c r="E75" s="39" t="s">
        <v>822</v>
      </c>
      <c r="F75" s="39" t="s">
        <v>675</v>
      </c>
      <c r="G75" s="39" t="s">
        <v>665</v>
      </c>
      <c r="H75" s="39" t="s">
        <v>823</v>
      </c>
      <c r="I75" s="39" t="s">
        <v>824</v>
      </c>
      <c r="J75" s="39" t="s">
        <v>825</v>
      </c>
      <c r="K75" s="43"/>
      <c r="L75" s="43"/>
      <c r="M75" s="43"/>
      <c r="N75" s="43"/>
      <c r="O75" s="43"/>
      <c r="P75" s="43"/>
      <c r="Q75" s="43"/>
      <c r="R75" s="43"/>
      <c r="S75" s="43"/>
      <c r="T75" s="43"/>
      <c r="U75" s="43"/>
      <c r="V75" s="43"/>
    </row>
    <row r="76" spans="1:22" s="41" customFormat="1">
      <c r="A76" s="38" t="s">
        <v>1730</v>
      </c>
      <c r="B76" s="39" t="s">
        <v>1085</v>
      </c>
      <c r="C76" s="40">
        <v>2011</v>
      </c>
      <c r="D76" s="39" t="s">
        <v>492</v>
      </c>
      <c r="E76" s="39" t="s">
        <v>495</v>
      </c>
      <c r="F76" s="39">
        <v>75</v>
      </c>
      <c r="G76" s="39">
        <v>6</v>
      </c>
      <c r="H76" s="39" t="s">
        <v>499</v>
      </c>
      <c r="I76" s="39" t="s">
        <v>502</v>
      </c>
      <c r="J76" s="39" t="s">
        <v>505</v>
      </c>
    </row>
    <row r="77" spans="1:22" s="41" customFormat="1">
      <c r="A77" s="53" t="s">
        <v>1730</v>
      </c>
      <c r="B77" s="47" t="s">
        <v>1609</v>
      </c>
      <c r="C77" s="48">
        <v>2012</v>
      </c>
      <c r="D77" s="49" t="s">
        <v>1256</v>
      </c>
      <c r="E77" s="49" t="s">
        <v>1225</v>
      </c>
      <c r="F77" s="49">
        <v>36</v>
      </c>
      <c r="G77" s="49">
        <v>3</v>
      </c>
      <c r="H77" s="49" t="s">
        <v>1269</v>
      </c>
      <c r="I77" s="49"/>
      <c r="J77" s="49" t="s">
        <v>2075</v>
      </c>
    </row>
    <row r="78" spans="1:22">
      <c r="A78" s="53" t="s">
        <v>1730</v>
      </c>
      <c r="B78" s="49" t="s">
        <v>1460</v>
      </c>
      <c r="C78" s="75">
        <v>2013</v>
      </c>
      <c r="D78" s="49" t="s">
        <v>1461</v>
      </c>
      <c r="E78" s="49" t="s">
        <v>1462</v>
      </c>
      <c r="F78" s="49">
        <v>103</v>
      </c>
      <c r="G78" s="49">
        <v>7</v>
      </c>
      <c r="H78" s="49" t="s">
        <v>1463</v>
      </c>
      <c r="I78" s="49" t="s">
        <v>1464</v>
      </c>
      <c r="J78" s="49" t="s">
        <v>1465</v>
      </c>
      <c r="K78" s="41"/>
      <c r="L78" s="41"/>
      <c r="M78" s="41"/>
      <c r="N78" s="41"/>
      <c r="O78" s="41"/>
      <c r="P78" s="41"/>
      <c r="Q78" s="41"/>
      <c r="R78" s="41"/>
      <c r="S78" s="41"/>
      <c r="T78" s="41"/>
      <c r="U78" s="41"/>
      <c r="V78" s="41"/>
    </row>
    <row r="79" spans="1:22" s="41" customFormat="1">
      <c r="A79" s="38" t="s">
        <v>1730</v>
      </c>
      <c r="B79" s="39" t="s">
        <v>1073</v>
      </c>
      <c r="C79" s="40">
        <v>2013</v>
      </c>
      <c r="D79" s="39" t="s">
        <v>183</v>
      </c>
      <c r="E79" s="39" t="s">
        <v>184</v>
      </c>
      <c r="F79" s="39">
        <v>30</v>
      </c>
      <c r="G79" s="39">
        <v>6</v>
      </c>
      <c r="H79" s="39" t="s">
        <v>1185</v>
      </c>
      <c r="I79" s="39" t="s">
        <v>185</v>
      </c>
      <c r="J79" s="39" t="s">
        <v>186</v>
      </c>
    </row>
    <row r="80" spans="1:22" s="4" customFormat="1">
      <c r="A80" s="42" t="s">
        <v>1730</v>
      </c>
      <c r="B80" s="39" t="s">
        <v>1076</v>
      </c>
      <c r="C80" s="40">
        <v>2013</v>
      </c>
      <c r="D80" s="39" t="s">
        <v>13</v>
      </c>
      <c r="E80" s="39" t="s">
        <v>195</v>
      </c>
      <c r="F80" s="39" t="s">
        <v>1168</v>
      </c>
      <c r="G80" s="39">
        <v>8</v>
      </c>
      <c r="H80" s="39" t="s">
        <v>1169</v>
      </c>
      <c r="I80" s="39" t="s">
        <v>196</v>
      </c>
      <c r="J80" s="39" t="s">
        <v>197</v>
      </c>
      <c r="K80" s="43"/>
      <c r="L80" s="43"/>
      <c r="M80" s="43"/>
      <c r="N80" s="43"/>
      <c r="O80" s="43"/>
      <c r="P80" s="43"/>
      <c r="Q80" s="43"/>
      <c r="R80" s="43"/>
      <c r="S80" s="43"/>
      <c r="T80" s="43"/>
      <c r="U80" s="43"/>
      <c r="V80" s="43"/>
    </row>
    <row r="81" spans="1:22" s="46" customFormat="1">
      <c r="A81" s="58" t="s">
        <v>1730</v>
      </c>
      <c r="B81" s="39" t="s">
        <v>149</v>
      </c>
      <c r="C81" s="40">
        <v>2014</v>
      </c>
      <c r="D81" s="39" t="s">
        <v>151</v>
      </c>
      <c r="E81" s="39" t="s">
        <v>152</v>
      </c>
      <c r="F81" s="39" t="s">
        <v>1187</v>
      </c>
      <c r="G81" s="39">
        <v>2</v>
      </c>
      <c r="H81" s="39" t="s">
        <v>1186</v>
      </c>
      <c r="I81" s="39" t="s">
        <v>153</v>
      </c>
      <c r="J81" s="39" t="s">
        <v>154</v>
      </c>
      <c r="K81" s="41"/>
      <c r="L81" s="41"/>
      <c r="M81" s="41"/>
      <c r="N81" s="41"/>
      <c r="O81" s="41"/>
      <c r="P81" s="41"/>
      <c r="Q81" s="41"/>
      <c r="R81" s="41"/>
      <c r="S81" s="41"/>
      <c r="T81" s="41"/>
      <c r="U81" s="41"/>
      <c r="V81" s="41"/>
    </row>
    <row r="82" spans="1:22" s="46" customFormat="1">
      <c r="A82" s="58" t="s">
        <v>1730</v>
      </c>
      <c r="B82" s="39" t="s">
        <v>1064</v>
      </c>
      <c r="C82" s="40">
        <v>2014</v>
      </c>
      <c r="D82" s="39" t="s">
        <v>140</v>
      </c>
      <c r="E82" s="39" t="s">
        <v>141</v>
      </c>
      <c r="F82" s="39" t="s">
        <v>1163</v>
      </c>
      <c r="G82" s="39"/>
      <c r="H82" s="39" t="s">
        <v>1158</v>
      </c>
      <c r="I82" s="39" t="s">
        <v>142</v>
      </c>
      <c r="J82" s="39" t="s">
        <v>143</v>
      </c>
      <c r="K82" s="41"/>
      <c r="L82" s="41"/>
      <c r="M82" s="41"/>
      <c r="N82" s="41"/>
      <c r="O82" s="41"/>
      <c r="P82" s="41"/>
      <c r="Q82" s="41"/>
      <c r="R82" s="41"/>
      <c r="S82" s="41"/>
      <c r="T82" s="41"/>
      <c r="U82" s="41"/>
      <c r="V82" s="41"/>
    </row>
    <row r="83" spans="1:22" s="41" customFormat="1">
      <c r="A83" s="44" t="s">
        <v>1730</v>
      </c>
      <c r="B83" s="47" t="s">
        <v>1606</v>
      </c>
      <c r="C83" s="45">
        <v>2016</v>
      </c>
      <c r="D83" s="39" t="s">
        <v>720</v>
      </c>
      <c r="E83" s="39" t="s">
        <v>721</v>
      </c>
      <c r="F83" s="39" t="s">
        <v>617</v>
      </c>
      <c r="G83" s="39" t="s">
        <v>582</v>
      </c>
      <c r="H83" s="39" t="s">
        <v>722</v>
      </c>
      <c r="I83" s="39" t="s">
        <v>723</v>
      </c>
      <c r="J83" s="39" t="s">
        <v>724</v>
      </c>
    </row>
    <row r="84" spans="1:22" s="41" customFormat="1" ht="20">
      <c r="A84" s="44" t="s">
        <v>1730</v>
      </c>
      <c r="B84" s="39" t="s">
        <v>2073</v>
      </c>
      <c r="C84" s="40">
        <v>2016</v>
      </c>
      <c r="D84" s="39" t="s">
        <v>37</v>
      </c>
      <c r="E84" s="39" t="s">
        <v>74</v>
      </c>
      <c r="F84" s="39">
        <v>33</v>
      </c>
      <c r="G84" s="39">
        <v>2</v>
      </c>
      <c r="H84" s="39" t="s">
        <v>1177</v>
      </c>
      <c r="I84" s="39" t="s">
        <v>75</v>
      </c>
      <c r="J84" s="39" t="s">
        <v>76</v>
      </c>
    </row>
    <row r="85" spans="1:22" s="41" customFormat="1">
      <c r="A85" s="44" t="s">
        <v>1730</v>
      </c>
      <c r="B85" s="57" t="s">
        <v>12</v>
      </c>
      <c r="C85" s="40">
        <v>2017</v>
      </c>
      <c r="D85" s="39" t="s">
        <v>13</v>
      </c>
      <c r="E85" s="39" t="s">
        <v>11</v>
      </c>
      <c r="F85" s="39">
        <v>63</v>
      </c>
      <c r="G85" s="39">
        <v>11</v>
      </c>
      <c r="H85" s="39" t="s">
        <v>1143</v>
      </c>
      <c r="I85" s="39" t="s">
        <v>15</v>
      </c>
      <c r="J85" s="39" t="s">
        <v>14</v>
      </c>
    </row>
    <row r="86" spans="1:22" s="41" customFormat="1" ht="20">
      <c r="A86" s="56" t="s">
        <v>1730</v>
      </c>
      <c r="B86" s="39" t="s">
        <v>2074</v>
      </c>
      <c r="C86" s="40">
        <v>2017</v>
      </c>
      <c r="D86" s="39" t="s">
        <v>46</v>
      </c>
      <c r="E86" s="39" t="s">
        <v>45</v>
      </c>
      <c r="F86" s="39" t="s">
        <v>48</v>
      </c>
      <c r="G86" s="39"/>
      <c r="H86" s="39"/>
      <c r="I86" s="39" t="s">
        <v>49</v>
      </c>
      <c r="J86" s="39" t="s">
        <v>50</v>
      </c>
    </row>
    <row r="87" spans="1:22">
      <c r="A87" s="66" t="s">
        <v>1729</v>
      </c>
      <c r="B87" s="39" t="s">
        <v>1088</v>
      </c>
      <c r="C87" s="40">
        <v>2011</v>
      </c>
      <c r="D87" s="39" t="s">
        <v>517</v>
      </c>
      <c r="E87" s="68" t="s">
        <v>193</v>
      </c>
      <c r="F87" s="39">
        <v>21</v>
      </c>
      <c r="G87" s="39">
        <v>4</v>
      </c>
      <c r="H87" s="39" t="s">
        <v>512</v>
      </c>
      <c r="I87" s="39" t="s">
        <v>511</v>
      </c>
      <c r="J87" s="39" t="s">
        <v>510</v>
      </c>
      <c r="K87" s="41"/>
      <c r="L87" s="41"/>
      <c r="M87" s="41"/>
      <c r="N87" s="41"/>
      <c r="O87" s="41"/>
      <c r="P87" s="41"/>
      <c r="Q87" s="41"/>
      <c r="R87" s="41"/>
      <c r="S87" s="41"/>
      <c r="T87" s="41"/>
      <c r="U87" s="41"/>
      <c r="V87" s="41"/>
    </row>
    <row r="88" spans="1:22" s="41" customFormat="1">
      <c r="A88" s="56" t="s">
        <v>1729</v>
      </c>
      <c r="B88" s="39" t="s">
        <v>1115</v>
      </c>
      <c r="C88" s="40">
        <v>2002</v>
      </c>
      <c r="D88" s="39" t="s">
        <v>324</v>
      </c>
      <c r="E88" s="39" t="s">
        <v>325</v>
      </c>
      <c r="F88" s="39">
        <v>49</v>
      </c>
      <c r="G88" s="39">
        <v>1</v>
      </c>
      <c r="H88" s="39" t="s">
        <v>322</v>
      </c>
      <c r="I88" s="39" t="s">
        <v>321</v>
      </c>
      <c r="J88" s="39" t="s">
        <v>320</v>
      </c>
    </row>
    <row r="89" spans="1:22" s="41" customFormat="1">
      <c r="A89" s="54" t="s">
        <v>1729</v>
      </c>
      <c r="B89" s="39" t="s">
        <v>1141</v>
      </c>
      <c r="C89" s="40">
        <v>2007</v>
      </c>
      <c r="D89" s="39" t="s">
        <v>745</v>
      </c>
      <c r="E89" s="39" t="s">
        <v>746</v>
      </c>
      <c r="F89" s="39" t="s">
        <v>697</v>
      </c>
      <c r="G89" s="39" t="s">
        <v>665</v>
      </c>
      <c r="H89" s="39"/>
      <c r="I89" s="39" t="s">
        <v>747</v>
      </c>
      <c r="J89" s="39" t="s">
        <v>748</v>
      </c>
    </row>
    <row r="90" spans="1:22" s="41" customFormat="1">
      <c r="A90" s="53" t="s">
        <v>1729</v>
      </c>
      <c r="B90" s="57" t="s">
        <v>235</v>
      </c>
      <c r="C90" s="40">
        <v>2009</v>
      </c>
      <c r="D90" s="39" t="s">
        <v>232</v>
      </c>
      <c r="E90" s="39" t="s">
        <v>233</v>
      </c>
      <c r="F90" s="39">
        <v>27</v>
      </c>
      <c r="G90" s="39">
        <v>3</v>
      </c>
      <c r="H90" s="39" t="s">
        <v>1175</v>
      </c>
      <c r="I90" s="39" t="s">
        <v>231</v>
      </c>
      <c r="J90" s="39" t="s">
        <v>230</v>
      </c>
    </row>
    <row r="91" spans="1:22" s="41" customFormat="1">
      <c r="A91" s="56" t="s">
        <v>1729</v>
      </c>
      <c r="B91" s="47" t="s">
        <v>1647</v>
      </c>
      <c r="C91" s="45">
        <v>2011</v>
      </c>
      <c r="D91" s="39" t="s">
        <v>813</v>
      </c>
      <c r="E91" s="39" t="s">
        <v>814</v>
      </c>
      <c r="F91" s="39" t="s">
        <v>815</v>
      </c>
      <c r="G91" s="39" t="s">
        <v>622</v>
      </c>
      <c r="H91" s="39" t="s">
        <v>816</v>
      </c>
      <c r="I91" s="39" t="s">
        <v>817</v>
      </c>
      <c r="J91" s="39" t="s">
        <v>818</v>
      </c>
    </row>
    <row r="92" spans="1:22" s="4" customFormat="1">
      <c r="A92" s="56" t="s">
        <v>1729</v>
      </c>
      <c r="B92" s="39" t="s">
        <v>1128</v>
      </c>
      <c r="C92" s="40">
        <v>2014</v>
      </c>
      <c r="D92" s="39" t="s">
        <v>767</v>
      </c>
      <c r="E92" s="39" t="s">
        <v>741</v>
      </c>
      <c r="F92" s="39"/>
      <c r="G92" s="39" t="s">
        <v>742</v>
      </c>
      <c r="H92" s="39" t="s">
        <v>979</v>
      </c>
      <c r="I92" s="39" t="s">
        <v>980</v>
      </c>
      <c r="J92" s="39" t="s">
        <v>1323</v>
      </c>
      <c r="K92" s="41"/>
      <c r="L92" s="41"/>
      <c r="M92" s="41"/>
      <c r="N92" s="41"/>
      <c r="O92" s="41"/>
      <c r="P92" s="41"/>
      <c r="Q92" s="41"/>
      <c r="R92" s="41"/>
      <c r="S92" s="41"/>
      <c r="T92" s="41"/>
      <c r="U92" s="41"/>
      <c r="V92" s="41"/>
    </row>
    <row r="93" spans="1:22" s="41" customFormat="1">
      <c r="A93" s="42" t="s">
        <v>1729</v>
      </c>
      <c r="B93" s="39" t="s">
        <v>1095</v>
      </c>
      <c r="C93" s="40">
        <v>2015</v>
      </c>
      <c r="D93" s="39" t="s">
        <v>209</v>
      </c>
      <c r="E93" s="39" t="s">
        <v>432</v>
      </c>
      <c r="F93" s="39">
        <v>44</v>
      </c>
      <c r="G93" s="39">
        <v>1</v>
      </c>
      <c r="H93" s="39" t="s">
        <v>433</v>
      </c>
      <c r="I93" s="39" t="s">
        <v>436</v>
      </c>
      <c r="J93" s="39" t="s">
        <v>438</v>
      </c>
      <c r="K93" s="43"/>
      <c r="L93" s="43"/>
      <c r="M93" s="43"/>
      <c r="N93" s="43"/>
      <c r="O93" s="43"/>
      <c r="P93" s="43"/>
      <c r="Q93" s="43"/>
      <c r="R93" s="43"/>
      <c r="S93" s="43"/>
      <c r="T93" s="43"/>
      <c r="U93" s="43"/>
      <c r="V93" s="43"/>
    </row>
    <row r="94" spans="1:22" s="41" customFormat="1">
      <c r="A94" s="56" t="s">
        <v>1729</v>
      </c>
      <c r="B94" s="39" t="s">
        <v>1052</v>
      </c>
      <c r="C94" s="40">
        <v>2016</v>
      </c>
      <c r="D94" s="39" t="s">
        <v>400</v>
      </c>
      <c r="E94" s="39" t="s">
        <v>401</v>
      </c>
      <c r="F94" s="39">
        <v>28</v>
      </c>
      <c r="G94" s="39">
        <v>2</v>
      </c>
      <c r="H94" s="39" t="s">
        <v>402</v>
      </c>
      <c r="I94" s="39" t="s">
        <v>403</v>
      </c>
      <c r="J94" s="39" t="s">
        <v>404</v>
      </c>
    </row>
    <row r="95" spans="1:22" s="41" customFormat="1">
      <c r="A95" s="42" t="s">
        <v>1729</v>
      </c>
      <c r="B95" s="47" t="s">
        <v>1581</v>
      </c>
      <c r="C95" s="48">
        <v>2017</v>
      </c>
      <c r="D95" s="49" t="s">
        <v>1254</v>
      </c>
      <c r="E95" s="49" t="s">
        <v>1218</v>
      </c>
      <c r="F95" s="49">
        <v>78</v>
      </c>
      <c r="G95" s="49"/>
      <c r="H95" s="49" t="s">
        <v>1263</v>
      </c>
      <c r="I95" s="49" t="s">
        <v>1696</v>
      </c>
      <c r="J95" s="49" t="s">
        <v>1301</v>
      </c>
      <c r="K95" s="43"/>
      <c r="L95" s="43"/>
      <c r="M95" s="43"/>
      <c r="N95" s="43"/>
      <c r="O95" s="43"/>
      <c r="P95" s="43"/>
      <c r="Q95" s="43"/>
      <c r="R95" s="43"/>
      <c r="S95" s="43"/>
      <c r="T95" s="43"/>
      <c r="U95" s="43"/>
      <c r="V95" s="43"/>
    </row>
    <row r="96" spans="1:22" s="41" customFormat="1">
      <c r="A96" s="44" t="s">
        <v>1729</v>
      </c>
      <c r="B96" s="57" t="s">
        <v>1034</v>
      </c>
      <c r="C96" s="40">
        <v>2017</v>
      </c>
      <c r="D96" s="39" t="s">
        <v>339</v>
      </c>
      <c r="E96" s="39" t="s">
        <v>340</v>
      </c>
      <c r="F96" s="39">
        <v>9</v>
      </c>
      <c r="G96" s="39">
        <v>3</v>
      </c>
      <c r="H96" s="39" t="s">
        <v>341</v>
      </c>
      <c r="I96" s="39" t="s">
        <v>342</v>
      </c>
      <c r="J96" s="39" t="s">
        <v>343</v>
      </c>
    </row>
    <row r="97" spans="1:22" s="41" customFormat="1">
      <c r="A97" s="53" t="s">
        <v>1767</v>
      </c>
      <c r="B97" s="49" t="s">
        <v>1654</v>
      </c>
      <c r="C97" s="48">
        <v>2013</v>
      </c>
      <c r="D97" s="49" t="s">
        <v>1379</v>
      </c>
      <c r="E97" s="49" t="s">
        <v>1380</v>
      </c>
      <c r="F97" s="49">
        <v>15</v>
      </c>
      <c r="G97" s="49"/>
      <c r="H97" s="49" t="s">
        <v>1381</v>
      </c>
      <c r="I97" s="49" t="s">
        <v>1656</v>
      </c>
      <c r="J97" s="49" t="s">
        <v>1414</v>
      </c>
    </row>
    <row r="98" spans="1:22" s="41" customFormat="1">
      <c r="A98" s="51" t="s">
        <v>1742</v>
      </c>
      <c r="B98" s="39" t="s">
        <v>1649</v>
      </c>
      <c r="C98" s="40">
        <v>2001</v>
      </c>
      <c r="D98" s="39" t="s">
        <v>914</v>
      </c>
      <c r="E98" s="39" t="s">
        <v>915</v>
      </c>
      <c r="F98" s="39" t="s">
        <v>622</v>
      </c>
      <c r="G98" s="39" t="s">
        <v>916</v>
      </c>
      <c r="H98" s="39" t="s">
        <v>917</v>
      </c>
      <c r="I98" s="39" t="s">
        <v>918</v>
      </c>
      <c r="J98" s="39" t="s">
        <v>2080</v>
      </c>
    </row>
    <row r="99" spans="1:22" s="41" customFormat="1">
      <c r="A99" s="51" t="s">
        <v>1742</v>
      </c>
      <c r="B99" s="39" t="s">
        <v>1100</v>
      </c>
      <c r="C99" s="40">
        <v>2007</v>
      </c>
      <c r="D99" s="39" t="s">
        <v>260</v>
      </c>
      <c r="E99" s="39" t="s">
        <v>261</v>
      </c>
      <c r="F99" s="39">
        <v>18</v>
      </c>
      <c r="G99" s="39">
        <v>6</v>
      </c>
      <c r="H99" s="39" t="s">
        <v>262</v>
      </c>
      <c r="I99" s="39" t="s">
        <v>263</v>
      </c>
      <c r="J99" s="39" t="s">
        <v>264</v>
      </c>
    </row>
    <row r="100" spans="1:22">
      <c r="A100" s="51" t="s">
        <v>1742</v>
      </c>
      <c r="B100" s="47" t="s">
        <v>1626</v>
      </c>
      <c r="C100" s="75">
        <v>2007</v>
      </c>
      <c r="D100" s="52" t="s">
        <v>1488</v>
      </c>
      <c r="E100" s="49" t="s">
        <v>1489</v>
      </c>
      <c r="F100" s="49">
        <v>28</v>
      </c>
      <c r="G100" s="49">
        <v>5</v>
      </c>
      <c r="H100" s="49" t="s">
        <v>1490</v>
      </c>
      <c r="I100" s="49" t="s">
        <v>1491</v>
      </c>
      <c r="J100" s="49" t="s">
        <v>1492</v>
      </c>
      <c r="K100" s="41"/>
      <c r="L100" s="41"/>
      <c r="M100" s="41"/>
      <c r="N100" s="41"/>
      <c r="O100" s="41"/>
      <c r="P100" s="41"/>
      <c r="Q100" s="41"/>
      <c r="R100" s="41"/>
      <c r="S100" s="41"/>
      <c r="T100" s="41"/>
      <c r="U100" s="41"/>
      <c r="V100" s="41"/>
    </row>
    <row r="101" spans="1:22" s="41" customFormat="1">
      <c r="A101" s="42" t="s">
        <v>1742</v>
      </c>
      <c r="B101" s="47" t="s">
        <v>1576</v>
      </c>
      <c r="C101" s="45">
        <v>2011</v>
      </c>
      <c r="D101" s="39" t="s">
        <v>906</v>
      </c>
      <c r="E101" s="39" t="s">
        <v>907</v>
      </c>
      <c r="F101" s="39" t="s">
        <v>853</v>
      </c>
      <c r="G101" s="39"/>
      <c r="H101" s="39" t="s">
        <v>908</v>
      </c>
      <c r="I101" s="39" t="s">
        <v>909</v>
      </c>
      <c r="J101" s="39" t="s">
        <v>910</v>
      </c>
      <c r="K101" s="43"/>
      <c r="L101" s="43"/>
      <c r="M101" s="43"/>
      <c r="N101" s="43"/>
      <c r="O101" s="43"/>
      <c r="P101" s="43"/>
      <c r="Q101" s="43"/>
      <c r="R101" s="43"/>
      <c r="S101" s="43"/>
      <c r="T101" s="43"/>
      <c r="U101" s="43"/>
      <c r="V101" s="43"/>
    </row>
    <row r="102" spans="1:22">
      <c r="A102" s="56" t="s">
        <v>1742</v>
      </c>
      <c r="B102" s="47" t="s">
        <v>1672</v>
      </c>
      <c r="C102" s="45">
        <v>2012</v>
      </c>
      <c r="D102" s="39" t="s">
        <v>887</v>
      </c>
      <c r="E102" s="39" t="s">
        <v>888</v>
      </c>
      <c r="F102" s="39" t="s">
        <v>889</v>
      </c>
      <c r="G102" s="39" t="s">
        <v>665</v>
      </c>
      <c r="H102" s="39" t="s">
        <v>890</v>
      </c>
      <c r="I102" s="39" t="s">
        <v>891</v>
      </c>
      <c r="J102" s="39" t="s">
        <v>892</v>
      </c>
      <c r="K102" s="41"/>
      <c r="L102" s="41"/>
      <c r="M102" s="41"/>
      <c r="N102" s="41"/>
      <c r="O102" s="41"/>
      <c r="P102" s="41"/>
      <c r="Q102" s="41"/>
      <c r="R102" s="41"/>
      <c r="S102" s="41"/>
      <c r="T102" s="41"/>
      <c r="U102" s="41"/>
      <c r="V102" s="41"/>
    </row>
    <row r="103" spans="1:22">
      <c r="A103" s="56" t="s">
        <v>1742</v>
      </c>
      <c r="B103" s="39" t="s">
        <v>1542</v>
      </c>
      <c r="C103" s="45">
        <v>2013</v>
      </c>
      <c r="D103" s="39" t="s">
        <v>836</v>
      </c>
      <c r="E103" s="39" t="s">
        <v>837</v>
      </c>
      <c r="F103" s="39" t="s">
        <v>664</v>
      </c>
      <c r="G103" s="39" t="s">
        <v>838</v>
      </c>
      <c r="H103" s="39" t="s">
        <v>839</v>
      </c>
      <c r="I103" s="39" t="s">
        <v>840</v>
      </c>
      <c r="J103" s="39" t="s">
        <v>841</v>
      </c>
      <c r="K103" s="41"/>
      <c r="L103" s="41"/>
      <c r="M103" s="41"/>
      <c r="N103" s="41"/>
      <c r="O103" s="41"/>
      <c r="P103" s="41"/>
      <c r="Q103" s="41"/>
      <c r="R103" s="41"/>
      <c r="S103" s="41"/>
      <c r="T103" s="41"/>
      <c r="U103" s="41"/>
      <c r="V103" s="41"/>
    </row>
    <row r="104" spans="1:22" s="41" customFormat="1">
      <c r="A104" s="56" t="s">
        <v>1742</v>
      </c>
      <c r="B104" s="47" t="s">
        <v>1627</v>
      </c>
      <c r="C104" s="75">
        <v>2013</v>
      </c>
      <c r="D104" s="49" t="s">
        <v>1455</v>
      </c>
      <c r="E104" s="49" t="s">
        <v>1456</v>
      </c>
      <c r="F104" s="49">
        <v>13</v>
      </c>
      <c r="G104" s="49">
        <v>3</v>
      </c>
      <c r="H104" s="49" t="s">
        <v>1457</v>
      </c>
      <c r="I104" s="49"/>
      <c r="J104" s="49" t="s">
        <v>1458</v>
      </c>
    </row>
    <row r="105" spans="1:22" s="4" customFormat="1">
      <c r="A105" s="56" t="s">
        <v>1742</v>
      </c>
      <c r="B105" s="39" t="s">
        <v>1126</v>
      </c>
      <c r="C105" s="40">
        <v>2014</v>
      </c>
      <c r="D105" s="39" t="s">
        <v>767</v>
      </c>
      <c r="E105" s="39" t="s">
        <v>1130</v>
      </c>
      <c r="F105" s="39"/>
      <c r="G105" s="39" t="s">
        <v>742</v>
      </c>
      <c r="H105" s="39" t="s">
        <v>976</v>
      </c>
      <c r="I105" s="39" t="s">
        <v>977</v>
      </c>
      <c r="J105" s="39" t="s">
        <v>978</v>
      </c>
      <c r="K105" s="41"/>
      <c r="L105" s="41"/>
      <c r="M105" s="41"/>
      <c r="N105" s="41"/>
      <c r="O105" s="41"/>
      <c r="P105" s="41"/>
      <c r="Q105" s="41"/>
      <c r="R105" s="41"/>
      <c r="S105" s="41"/>
      <c r="T105" s="41"/>
      <c r="U105" s="41"/>
      <c r="V105" s="41"/>
    </row>
    <row r="106" spans="1:22" s="46" customFormat="1">
      <c r="A106" s="42" t="s">
        <v>1742</v>
      </c>
      <c r="B106" s="47" t="s">
        <v>1551</v>
      </c>
      <c r="C106" s="40">
        <v>2015</v>
      </c>
      <c r="D106" s="39" t="s">
        <v>900</v>
      </c>
      <c r="E106" s="39" t="s">
        <v>901</v>
      </c>
      <c r="F106" s="39" t="s">
        <v>902</v>
      </c>
      <c r="G106" s="39" t="s">
        <v>601</v>
      </c>
      <c r="H106" s="39" t="s">
        <v>903</v>
      </c>
      <c r="I106" s="39" t="s">
        <v>904</v>
      </c>
      <c r="J106" s="39" t="s">
        <v>905</v>
      </c>
      <c r="K106" s="43"/>
      <c r="L106" s="43"/>
      <c r="M106" s="43"/>
      <c r="N106" s="43"/>
      <c r="O106" s="43"/>
      <c r="P106" s="43"/>
      <c r="Q106" s="43"/>
      <c r="R106" s="43"/>
      <c r="S106" s="43"/>
      <c r="T106" s="43"/>
      <c r="U106" s="43"/>
      <c r="V106" s="43"/>
    </row>
    <row r="107" spans="1:22" s="4" customFormat="1">
      <c r="A107" s="44" t="s">
        <v>1742</v>
      </c>
      <c r="B107" s="47" t="s">
        <v>1579</v>
      </c>
      <c r="C107" s="45">
        <v>2016</v>
      </c>
      <c r="D107" s="39" t="s">
        <v>754</v>
      </c>
      <c r="E107" s="39" t="s">
        <v>806</v>
      </c>
      <c r="F107" s="39" t="s">
        <v>621</v>
      </c>
      <c r="G107" s="39" t="s">
        <v>594</v>
      </c>
      <c r="H107" s="39" t="s">
        <v>807</v>
      </c>
      <c r="I107" s="39" t="s">
        <v>808</v>
      </c>
      <c r="J107" s="39" t="s">
        <v>809</v>
      </c>
      <c r="K107" s="41"/>
      <c r="L107" s="41"/>
      <c r="M107" s="41"/>
      <c r="N107" s="41"/>
      <c r="O107" s="41"/>
      <c r="P107" s="41"/>
      <c r="Q107" s="41"/>
      <c r="R107" s="41"/>
      <c r="S107" s="41"/>
      <c r="T107" s="41"/>
      <c r="U107" s="41"/>
      <c r="V107" s="41"/>
    </row>
    <row r="108" spans="1:22" s="46" customFormat="1">
      <c r="A108" s="66" t="s">
        <v>1742</v>
      </c>
      <c r="B108" s="47" t="s">
        <v>1637</v>
      </c>
      <c r="C108" s="48">
        <v>2006</v>
      </c>
      <c r="D108" s="49" t="s">
        <v>1249</v>
      </c>
      <c r="E108" s="49" t="s">
        <v>1231</v>
      </c>
      <c r="F108" s="49">
        <v>49</v>
      </c>
      <c r="G108" s="49">
        <v>6</v>
      </c>
      <c r="H108" s="49" t="s">
        <v>1277</v>
      </c>
      <c r="I108" s="49" t="s">
        <v>1638</v>
      </c>
      <c r="J108" s="49" t="s">
        <v>1292</v>
      </c>
      <c r="K108" s="41"/>
      <c r="L108" s="41"/>
      <c r="M108" s="41"/>
      <c r="N108" s="41"/>
      <c r="O108" s="41"/>
      <c r="P108" s="41"/>
      <c r="Q108" s="41"/>
      <c r="R108" s="41"/>
      <c r="S108" s="41"/>
      <c r="T108" s="41"/>
      <c r="U108" s="41"/>
      <c r="V108" s="41"/>
    </row>
    <row r="109" spans="1:22" s="41" customFormat="1" ht="20">
      <c r="A109" s="66" t="s">
        <v>1731</v>
      </c>
      <c r="B109" s="39" t="s">
        <v>2069</v>
      </c>
      <c r="C109" s="40">
        <v>2013</v>
      </c>
      <c r="D109" s="39" t="s">
        <v>189</v>
      </c>
      <c r="E109" s="39" t="s">
        <v>190</v>
      </c>
      <c r="F109" s="39">
        <v>89</v>
      </c>
      <c r="G109" s="39">
        <v>3</v>
      </c>
      <c r="H109" s="39" t="s">
        <v>1204</v>
      </c>
      <c r="I109" s="39" t="s">
        <v>191</v>
      </c>
      <c r="J109" s="39" t="s">
        <v>192</v>
      </c>
    </row>
    <row r="110" spans="1:22" s="41" customFormat="1">
      <c r="A110" s="42" t="s">
        <v>1731</v>
      </c>
      <c r="B110" s="39" t="s">
        <v>1119</v>
      </c>
      <c r="C110" s="40">
        <v>2004</v>
      </c>
      <c r="D110" s="39" t="s">
        <v>611</v>
      </c>
      <c r="E110" s="39" t="s">
        <v>612</v>
      </c>
      <c r="F110" s="39" t="s">
        <v>613</v>
      </c>
      <c r="G110" s="39" t="s">
        <v>582</v>
      </c>
      <c r="H110" s="39" t="s">
        <v>614</v>
      </c>
      <c r="I110" s="39" t="s">
        <v>615</v>
      </c>
      <c r="J110" s="39" t="s">
        <v>616</v>
      </c>
      <c r="K110" s="43"/>
      <c r="L110" s="43"/>
      <c r="M110" s="43"/>
      <c r="N110" s="43"/>
      <c r="O110" s="43"/>
      <c r="P110" s="43"/>
      <c r="Q110" s="43"/>
      <c r="R110" s="43"/>
      <c r="S110" s="43"/>
      <c r="T110" s="43"/>
      <c r="U110" s="43"/>
      <c r="V110" s="43"/>
    </row>
    <row r="111" spans="1:22" s="41" customFormat="1">
      <c r="A111" s="42" t="s">
        <v>1731</v>
      </c>
      <c r="B111" s="39" t="s">
        <v>1103</v>
      </c>
      <c r="C111" s="40">
        <v>2007</v>
      </c>
      <c r="D111" s="39" t="s">
        <v>272</v>
      </c>
      <c r="E111" s="39" t="s">
        <v>273</v>
      </c>
      <c r="F111" s="39">
        <v>35</v>
      </c>
      <c r="G111" s="39">
        <v>4</v>
      </c>
      <c r="H111" s="39" t="s">
        <v>274</v>
      </c>
      <c r="I111" s="39" t="s">
        <v>275</v>
      </c>
      <c r="J111" s="39" t="s">
        <v>276</v>
      </c>
      <c r="K111" s="100"/>
      <c r="L111" s="100"/>
      <c r="M111" s="100"/>
      <c r="N111" s="100"/>
      <c r="O111" s="100"/>
      <c r="P111" s="100"/>
      <c r="Q111" s="100"/>
      <c r="R111" s="100"/>
      <c r="S111" s="100"/>
      <c r="T111" s="100"/>
      <c r="U111" s="100"/>
      <c r="V111" s="100"/>
    </row>
    <row r="112" spans="1:22">
      <c r="A112" s="54" t="s">
        <v>1731</v>
      </c>
      <c r="B112" s="39" t="s">
        <v>2076</v>
      </c>
      <c r="C112" s="40">
        <v>2009</v>
      </c>
      <c r="D112" s="39" t="s">
        <v>250</v>
      </c>
      <c r="E112" s="39" t="s">
        <v>251</v>
      </c>
      <c r="F112" s="39">
        <v>73</v>
      </c>
      <c r="G112" s="39">
        <v>2</v>
      </c>
      <c r="H112" s="39" t="s">
        <v>252</v>
      </c>
      <c r="I112" s="49" t="s">
        <v>1487</v>
      </c>
      <c r="J112" s="39" t="s">
        <v>253</v>
      </c>
      <c r="K112" s="41"/>
      <c r="L112" s="41"/>
      <c r="M112" s="41"/>
      <c r="N112" s="41"/>
      <c r="O112" s="41"/>
      <c r="P112" s="41"/>
      <c r="Q112" s="41"/>
      <c r="R112" s="41"/>
      <c r="S112" s="41"/>
      <c r="T112" s="41"/>
      <c r="U112" s="41"/>
      <c r="V112" s="41"/>
    </row>
    <row r="113" spans="1:22" s="41" customFormat="1">
      <c r="A113" s="54" t="s">
        <v>1731</v>
      </c>
      <c r="B113" s="39" t="s">
        <v>2083</v>
      </c>
      <c r="C113" s="40">
        <v>2009</v>
      </c>
      <c r="D113" s="39" t="s">
        <v>246</v>
      </c>
      <c r="E113" s="39" t="s">
        <v>247</v>
      </c>
      <c r="F113" s="39">
        <v>24</v>
      </c>
      <c r="G113" s="39">
        <v>3</v>
      </c>
      <c r="H113" s="39" t="s">
        <v>245</v>
      </c>
      <c r="I113" s="39" t="s">
        <v>244</v>
      </c>
      <c r="J113" s="39" t="s">
        <v>243</v>
      </c>
    </row>
    <row r="114" spans="1:22" s="41" customFormat="1">
      <c r="A114" s="42" t="s">
        <v>1731</v>
      </c>
      <c r="B114" s="47" t="s">
        <v>1631</v>
      </c>
      <c r="C114" s="45">
        <v>2011</v>
      </c>
      <c r="D114" s="39" t="s">
        <v>949</v>
      </c>
      <c r="E114" s="39" t="s">
        <v>950</v>
      </c>
      <c r="F114" s="39" t="s">
        <v>608</v>
      </c>
      <c r="G114" s="39" t="s">
        <v>716</v>
      </c>
      <c r="H114" s="39" t="s">
        <v>951</v>
      </c>
      <c r="I114" s="39" t="s">
        <v>952</v>
      </c>
      <c r="J114" s="39" t="s">
        <v>953</v>
      </c>
      <c r="K114" s="43"/>
      <c r="L114" s="43"/>
      <c r="M114" s="43"/>
      <c r="N114" s="43"/>
      <c r="O114" s="43"/>
      <c r="P114" s="43"/>
      <c r="Q114" s="43"/>
      <c r="R114" s="43"/>
      <c r="S114" s="43"/>
      <c r="T114" s="43"/>
      <c r="U114" s="43"/>
      <c r="V114" s="43"/>
    </row>
    <row r="115" spans="1:22" s="41" customFormat="1">
      <c r="A115" s="55" t="s">
        <v>1731</v>
      </c>
      <c r="B115" s="39" t="s">
        <v>1553</v>
      </c>
      <c r="C115" s="40">
        <v>2011</v>
      </c>
      <c r="D115" s="39" t="s">
        <v>820</v>
      </c>
      <c r="E115" s="39" t="s">
        <v>513</v>
      </c>
      <c r="F115" s="39">
        <v>31</v>
      </c>
      <c r="G115" s="39" t="s">
        <v>497</v>
      </c>
      <c r="H115" s="39" t="s">
        <v>509</v>
      </c>
      <c r="I115" s="39" t="s">
        <v>508</v>
      </c>
      <c r="J115" s="39" t="s">
        <v>507</v>
      </c>
    </row>
    <row r="116" spans="1:22" s="41" customFormat="1">
      <c r="A116" s="54" t="s">
        <v>1731</v>
      </c>
      <c r="B116" s="47" t="s">
        <v>1641</v>
      </c>
      <c r="C116" s="48">
        <v>2011</v>
      </c>
      <c r="D116" s="52" t="s">
        <v>1483</v>
      </c>
      <c r="E116" s="49" t="s">
        <v>1642</v>
      </c>
      <c r="F116" s="49">
        <v>59</v>
      </c>
      <c r="G116" s="49">
        <v>1</v>
      </c>
      <c r="H116" s="49" t="s">
        <v>1484</v>
      </c>
      <c r="I116" s="49" t="s">
        <v>1485</v>
      </c>
      <c r="J116" s="49" t="s">
        <v>1486</v>
      </c>
    </row>
    <row r="117" spans="1:22" s="41" customFormat="1">
      <c r="A117" s="38" t="s">
        <v>1731</v>
      </c>
      <c r="B117" s="47" t="s">
        <v>1610</v>
      </c>
      <c r="C117" s="48">
        <v>2012</v>
      </c>
      <c r="D117" s="49" t="s">
        <v>1257</v>
      </c>
      <c r="E117" s="49" t="s">
        <v>1226</v>
      </c>
      <c r="F117" s="49">
        <v>19</v>
      </c>
      <c r="G117" s="49">
        <v>1</v>
      </c>
      <c r="H117" s="49" t="s">
        <v>1271</v>
      </c>
      <c r="I117" s="49" t="s">
        <v>1702</v>
      </c>
      <c r="J117" s="49" t="s">
        <v>1297</v>
      </c>
    </row>
    <row r="118" spans="1:22" s="41" customFormat="1">
      <c r="A118" s="54" t="s">
        <v>1731</v>
      </c>
      <c r="B118" s="39" t="s">
        <v>1082</v>
      </c>
      <c r="C118" s="40">
        <v>2012</v>
      </c>
      <c r="D118" s="39" t="s">
        <v>68</v>
      </c>
      <c r="E118" s="39" t="s">
        <v>218</v>
      </c>
      <c r="F118" s="39" t="s">
        <v>1190</v>
      </c>
      <c r="G118" s="39">
        <v>1</v>
      </c>
      <c r="H118" s="39" t="s">
        <v>1191</v>
      </c>
      <c r="I118" s="39" t="s">
        <v>219</v>
      </c>
      <c r="J118" s="39" t="s">
        <v>220</v>
      </c>
    </row>
    <row r="119" spans="1:22" s="41" customFormat="1">
      <c r="A119" s="42" t="s">
        <v>1731</v>
      </c>
      <c r="B119" s="47" t="s">
        <v>1612</v>
      </c>
      <c r="C119" s="48">
        <v>2013</v>
      </c>
      <c r="D119" s="49" t="s">
        <v>1250</v>
      </c>
      <c r="E119" s="49" t="s">
        <v>1228</v>
      </c>
      <c r="F119" s="49">
        <v>27</v>
      </c>
      <c r="G119" s="49">
        <v>3</v>
      </c>
      <c r="H119" s="49" t="s">
        <v>1273</v>
      </c>
      <c r="I119" s="49" t="s">
        <v>1613</v>
      </c>
      <c r="J119" s="49" t="s">
        <v>1536</v>
      </c>
      <c r="K119" s="43"/>
      <c r="L119" s="43"/>
      <c r="M119" s="43"/>
      <c r="N119" s="43"/>
      <c r="O119" s="43"/>
      <c r="P119" s="43"/>
      <c r="Q119" s="43"/>
      <c r="R119" s="43"/>
      <c r="S119" s="43"/>
      <c r="T119" s="43"/>
      <c r="U119" s="43"/>
      <c r="V119" s="43"/>
    </row>
    <row r="120" spans="1:22" s="41" customFormat="1">
      <c r="A120" s="56" t="s">
        <v>1731</v>
      </c>
      <c r="B120" s="47" t="s">
        <v>1664</v>
      </c>
      <c r="C120" s="45">
        <v>2013</v>
      </c>
      <c r="D120" s="39" t="s">
        <v>750</v>
      </c>
      <c r="E120" s="39" t="s">
        <v>774</v>
      </c>
      <c r="F120" s="39" t="s">
        <v>775</v>
      </c>
      <c r="G120" s="39" t="s">
        <v>776</v>
      </c>
      <c r="H120" s="39" t="s">
        <v>777</v>
      </c>
      <c r="I120" s="39" t="s">
        <v>778</v>
      </c>
      <c r="J120" s="39" t="s">
        <v>1309</v>
      </c>
    </row>
    <row r="121" spans="1:22" s="41" customFormat="1">
      <c r="A121" s="53" t="s">
        <v>1731</v>
      </c>
      <c r="B121" s="39" t="s">
        <v>1667</v>
      </c>
      <c r="C121" s="45">
        <v>2013</v>
      </c>
      <c r="D121" s="39" t="s">
        <v>994</v>
      </c>
      <c r="E121" s="39" t="s">
        <v>995</v>
      </c>
      <c r="F121" s="39" t="s">
        <v>996</v>
      </c>
      <c r="G121" s="39" t="s">
        <v>853</v>
      </c>
      <c r="H121" s="39" t="s">
        <v>997</v>
      </c>
      <c r="I121" s="39" t="s">
        <v>998</v>
      </c>
      <c r="J121" s="39" t="s">
        <v>1311</v>
      </c>
    </row>
    <row r="122" spans="1:22" s="41" customFormat="1">
      <c r="A122" s="54" t="s">
        <v>1731</v>
      </c>
      <c r="B122" s="57" t="s">
        <v>172</v>
      </c>
      <c r="C122" s="40">
        <v>2013</v>
      </c>
      <c r="D122" s="39" t="s">
        <v>151</v>
      </c>
      <c r="E122" s="39" t="s">
        <v>171</v>
      </c>
      <c r="F122" s="39">
        <v>11</v>
      </c>
      <c r="G122" s="39">
        <v>4</v>
      </c>
      <c r="H122" s="39" t="s">
        <v>1151</v>
      </c>
      <c r="I122" s="39" t="s">
        <v>170</v>
      </c>
      <c r="J122" s="39" t="s">
        <v>169</v>
      </c>
    </row>
    <row r="123" spans="1:22" s="41" customFormat="1">
      <c r="A123" s="54" t="s">
        <v>1731</v>
      </c>
      <c r="B123" s="39" t="s">
        <v>1079</v>
      </c>
      <c r="C123" s="40">
        <v>2013</v>
      </c>
      <c r="D123" s="39" t="s">
        <v>204</v>
      </c>
      <c r="E123" s="39" t="s">
        <v>205</v>
      </c>
      <c r="F123" s="39">
        <v>56</v>
      </c>
      <c r="G123" s="39">
        <v>3</v>
      </c>
      <c r="H123" s="39" t="s">
        <v>1155</v>
      </c>
      <c r="I123" s="39" t="s">
        <v>206</v>
      </c>
      <c r="J123" s="39" t="s">
        <v>207</v>
      </c>
    </row>
    <row r="124" spans="1:22" s="41" customFormat="1">
      <c r="A124" s="42" t="s">
        <v>1731</v>
      </c>
      <c r="B124" s="39" t="s">
        <v>1074</v>
      </c>
      <c r="C124" s="40">
        <v>2013</v>
      </c>
      <c r="D124" s="39" t="s">
        <v>480</v>
      </c>
      <c r="E124" s="39" t="s">
        <v>481</v>
      </c>
      <c r="F124" s="39">
        <v>66</v>
      </c>
      <c r="G124" s="39">
        <v>9</v>
      </c>
      <c r="H124" s="39" t="s">
        <v>482</v>
      </c>
      <c r="I124" s="39" t="s">
        <v>483</v>
      </c>
      <c r="J124" s="39" t="s">
        <v>484</v>
      </c>
      <c r="K124" s="43"/>
      <c r="L124" s="43"/>
      <c r="M124" s="43"/>
      <c r="N124" s="43"/>
      <c r="O124" s="43"/>
      <c r="P124" s="43"/>
      <c r="Q124" s="43"/>
      <c r="R124" s="43"/>
      <c r="S124" s="43"/>
      <c r="T124" s="43"/>
      <c r="U124" s="43"/>
      <c r="V124" s="43"/>
    </row>
    <row r="125" spans="1:22" s="41" customFormat="1">
      <c r="A125" s="54" t="s">
        <v>1731</v>
      </c>
      <c r="B125" s="39" t="s">
        <v>1075</v>
      </c>
      <c r="C125" s="40">
        <v>2013</v>
      </c>
      <c r="D125" s="39" t="s">
        <v>743</v>
      </c>
      <c r="E125" s="39" t="s">
        <v>193</v>
      </c>
      <c r="F125" s="39" t="s">
        <v>613</v>
      </c>
      <c r="G125" s="39" t="s">
        <v>594</v>
      </c>
      <c r="H125" s="39" t="s">
        <v>1000</v>
      </c>
      <c r="I125" s="39" t="s">
        <v>1001</v>
      </c>
      <c r="J125" s="39" t="s">
        <v>1002</v>
      </c>
    </row>
    <row r="126" spans="1:22" s="41" customFormat="1">
      <c r="A126" s="55" t="s">
        <v>1731</v>
      </c>
      <c r="B126" s="39" t="s">
        <v>1069</v>
      </c>
      <c r="C126" s="40">
        <v>2014</v>
      </c>
      <c r="D126" s="39" t="s">
        <v>471</v>
      </c>
      <c r="E126" s="39" t="s">
        <v>469</v>
      </c>
      <c r="F126" s="39">
        <v>24</v>
      </c>
      <c r="G126" s="39">
        <v>3</v>
      </c>
      <c r="H126" s="39" t="s">
        <v>468</v>
      </c>
      <c r="I126" s="39" t="s">
        <v>466</v>
      </c>
      <c r="J126" s="39" t="s">
        <v>465</v>
      </c>
    </row>
    <row r="127" spans="1:22" s="41" customFormat="1">
      <c r="A127" s="55" t="s">
        <v>1731</v>
      </c>
      <c r="B127" s="49" t="s">
        <v>1352</v>
      </c>
      <c r="C127" s="48">
        <v>2014</v>
      </c>
      <c r="D127" s="49" t="s">
        <v>1353</v>
      </c>
      <c r="E127" s="49" t="s">
        <v>1354</v>
      </c>
      <c r="F127" s="49">
        <v>12</v>
      </c>
      <c r="G127" s="49"/>
      <c r="H127" s="49" t="s">
        <v>1355</v>
      </c>
      <c r="I127" s="91" t="s">
        <v>1546</v>
      </c>
      <c r="J127" s="49" t="s">
        <v>1408</v>
      </c>
    </row>
    <row r="128" spans="1:22" s="41" customFormat="1">
      <c r="A128" s="55" t="s">
        <v>1731</v>
      </c>
      <c r="B128" s="49" t="s">
        <v>1602</v>
      </c>
      <c r="C128" s="48">
        <v>2014</v>
      </c>
      <c r="D128" s="49" t="s">
        <v>1367</v>
      </c>
      <c r="E128" s="49" t="s">
        <v>1368</v>
      </c>
      <c r="F128" s="49">
        <v>35</v>
      </c>
      <c r="G128" s="49"/>
      <c r="H128" s="49" t="s">
        <v>1369</v>
      </c>
      <c r="I128" s="49"/>
      <c r="J128" s="49" t="s">
        <v>1719</v>
      </c>
    </row>
    <row r="129" spans="1:22" s="41" customFormat="1">
      <c r="A129" s="55" t="s">
        <v>1731</v>
      </c>
      <c r="B129" s="39" t="s">
        <v>1552</v>
      </c>
      <c r="C129" s="40">
        <v>2014</v>
      </c>
      <c r="D129" s="39" t="s">
        <v>831</v>
      </c>
      <c r="E129" s="39" t="s">
        <v>832</v>
      </c>
      <c r="F129" s="39" t="s">
        <v>581</v>
      </c>
      <c r="G129" s="39" t="s">
        <v>665</v>
      </c>
      <c r="H129" s="39" t="s">
        <v>833</v>
      </c>
      <c r="I129" s="39" t="s">
        <v>834</v>
      </c>
      <c r="J129" s="39" t="s">
        <v>835</v>
      </c>
    </row>
    <row r="130" spans="1:22" s="41" customFormat="1">
      <c r="A130" s="54" t="s">
        <v>1731</v>
      </c>
      <c r="B130" s="47" t="s">
        <v>1591</v>
      </c>
      <c r="C130" s="40">
        <v>2014</v>
      </c>
      <c r="D130" s="39" t="s">
        <v>232</v>
      </c>
      <c r="E130" s="39" t="s">
        <v>454</v>
      </c>
      <c r="F130" s="39">
        <v>32</v>
      </c>
      <c r="G130" s="39">
        <v>1</v>
      </c>
      <c r="H130" s="39" t="s">
        <v>457</v>
      </c>
      <c r="I130" s="39" t="s">
        <v>460</v>
      </c>
      <c r="J130" s="39" t="s">
        <v>463</v>
      </c>
    </row>
    <row r="131" spans="1:22" s="41" customFormat="1">
      <c r="A131" s="56" t="s">
        <v>1731</v>
      </c>
      <c r="B131" s="39" t="s">
        <v>137</v>
      </c>
      <c r="C131" s="40">
        <v>2015</v>
      </c>
      <c r="D131" s="39" t="s">
        <v>138</v>
      </c>
      <c r="E131" s="39" t="s">
        <v>134</v>
      </c>
      <c r="F131" s="39">
        <v>27</v>
      </c>
      <c r="G131" s="39">
        <v>1</v>
      </c>
      <c r="H131" s="39" t="s">
        <v>1152</v>
      </c>
      <c r="I131" s="39" t="s">
        <v>136</v>
      </c>
      <c r="J131" s="39" t="s">
        <v>135</v>
      </c>
    </row>
    <row r="132" spans="1:22" s="41" customFormat="1">
      <c r="A132" s="56" t="s">
        <v>1731</v>
      </c>
      <c r="B132" s="47" t="s">
        <v>1668</v>
      </c>
      <c r="C132" s="40">
        <v>2015</v>
      </c>
      <c r="D132" s="39" t="s">
        <v>37</v>
      </c>
      <c r="E132" s="39" t="s">
        <v>96</v>
      </c>
      <c r="F132" s="39">
        <v>32</v>
      </c>
      <c r="G132" s="39">
        <v>4</v>
      </c>
      <c r="H132" s="39" t="s">
        <v>1197</v>
      </c>
      <c r="I132" s="39" t="s">
        <v>97</v>
      </c>
      <c r="J132" s="39" t="s">
        <v>98</v>
      </c>
    </row>
    <row r="133" spans="1:22" s="41" customFormat="1">
      <c r="A133" s="56" t="s">
        <v>1731</v>
      </c>
      <c r="B133" s="39" t="s">
        <v>1055</v>
      </c>
      <c r="C133" s="40">
        <v>2015</v>
      </c>
      <c r="D133" s="39" t="s">
        <v>102</v>
      </c>
      <c r="E133" s="39" t="s">
        <v>413</v>
      </c>
      <c r="F133" s="39">
        <v>14</v>
      </c>
      <c r="G133" s="39">
        <v>6</v>
      </c>
      <c r="H133" s="39" t="s">
        <v>414</v>
      </c>
      <c r="I133" s="39" t="s">
        <v>415</v>
      </c>
      <c r="J133" s="39" t="s">
        <v>416</v>
      </c>
    </row>
    <row r="134" spans="1:22" s="41" customFormat="1">
      <c r="A134" s="56" t="s">
        <v>1731</v>
      </c>
      <c r="B134" s="47" t="s">
        <v>1605</v>
      </c>
      <c r="C134" s="45">
        <v>2017</v>
      </c>
      <c r="D134" s="39" t="s">
        <v>644</v>
      </c>
      <c r="E134" s="39" t="s">
        <v>645</v>
      </c>
      <c r="F134" s="39" t="s">
        <v>601</v>
      </c>
      <c r="G134" s="39" t="s">
        <v>622</v>
      </c>
      <c r="H134" s="39"/>
      <c r="I134" s="39"/>
      <c r="J134" s="39" t="s">
        <v>1325</v>
      </c>
    </row>
    <row r="135" spans="1:22" s="41" customFormat="1">
      <c r="A135" s="51" t="s">
        <v>1731</v>
      </c>
      <c r="B135" s="39" t="s">
        <v>1673</v>
      </c>
      <c r="C135" s="40">
        <v>2015</v>
      </c>
      <c r="D135" s="39" t="s">
        <v>638</v>
      </c>
      <c r="E135" s="39" t="s">
        <v>639</v>
      </c>
      <c r="F135" s="39" t="s">
        <v>640</v>
      </c>
      <c r="G135" s="39" t="s">
        <v>582</v>
      </c>
      <c r="H135" s="39" t="s">
        <v>641</v>
      </c>
      <c r="I135" s="39" t="s">
        <v>642</v>
      </c>
      <c r="J135" s="39" t="s">
        <v>643</v>
      </c>
    </row>
    <row r="136" spans="1:22" s="41" customFormat="1">
      <c r="A136" s="58" t="s">
        <v>1731</v>
      </c>
      <c r="B136" s="39" t="s">
        <v>1058</v>
      </c>
      <c r="C136" s="40">
        <v>2015</v>
      </c>
      <c r="D136" s="39" t="s">
        <v>682</v>
      </c>
      <c r="E136" s="39" t="s">
        <v>118</v>
      </c>
      <c r="F136" s="39" t="s">
        <v>640</v>
      </c>
      <c r="G136" s="39"/>
      <c r="H136" s="39" t="s">
        <v>683</v>
      </c>
      <c r="I136" s="39" t="s">
        <v>684</v>
      </c>
      <c r="J136" s="39" t="s">
        <v>685</v>
      </c>
    </row>
    <row r="137" spans="1:22" s="41" customFormat="1">
      <c r="A137" s="44" t="s">
        <v>1731</v>
      </c>
      <c r="B137" s="39" t="s">
        <v>1053</v>
      </c>
      <c r="C137" s="40">
        <v>2015</v>
      </c>
      <c r="D137" s="39" t="s">
        <v>406</v>
      </c>
      <c r="E137" s="39" t="s">
        <v>407</v>
      </c>
      <c r="F137" s="39">
        <v>26</v>
      </c>
      <c r="G137" s="39">
        <v>4</v>
      </c>
      <c r="H137" s="39" t="s">
        <v>408</v>
      </c>
      <c r="I137" s="39" t="s">
        <v>409</v>
      </c>
      <c r="J137" s="39" t="s">
        <v>410</v>
      </c>
    </row>
    <row r="138" spans="1:22" s="41" customFormat="1">
      <c r="A138" s="44" t="s">
        <v>1731</v>
      </c>
      <c r="B138" s="39" t="s">
        <v>1054</v>
      </c>
      <c r="C138" s="40">
        <v>2015</v>
      </c>
      <c r="D138" s="39" t="s">
        <v>102</v>
      </c>
      <c r="E138" s="39" t="s">
        <v>101</v>
      </c>
      <c r="F138" s="39">
        <v>14</v>
      </c>
      <c r="G138" s="39">
        <v>6</v>
      </c>
      <c r="H138" s="39" t="s">
        <v>1156</v>
      </c>
      <c r="I138" s="39" t="s">
        <v>99</v>
      </c>
      <c r="J138" s="39" t="s">
        <v>100</v>
      </c>
    </row>
    <row r="139" spans="1:22" s="41" customFormat="1">
      <c r="A139" s="44" t="s">
        <v>1731</v>
      </c>
      <c r="B139" s="39" t="s">
        <v>1057</v>
      </c>
      <c r="C139" s="40">
        <v>2015</v>
      </c>
      <c r="D139" s="39" t="s">
        <v>110</v>
      </c>
      <c r="E139" s="39" t="s">
        <v>111</v>
      </c>
      <c r="F139" s="39" t="s">
        <v>1150</v>
      </c>
      <c r="G139" s="39" t="s">
        <v>1148</v>
      </c>
      <c r="H139" s="39" t="s">
        <v>1149</v>
      </c>
      <c r="I139" s="39" t="s">
        <v>107</v>
      </c>
      <c r="J139" s="39" t="s">
        <v>108</v>
      </c>
    </row>
    <row r="140" spans="1:22" s="41" customFormat="1">
      <c r="A140" s="56" t="s">
        <v>1731</v>
      </c>
      <c r="B140" s="57" t="s">
        <v>81</v>
      </c>
      <c r="C140" s="40">
        <v>2016</v>
      </c>
      <c r="D140" s="49" t="s">
        <v>1246</v>
      </c>
      <c r="E140" s="39" t="s">
        <v>80</v>
      </c>
      <c r="F140" s="39">
        <v>33</v>
      </c>
      <c r="G140" s="39">
        <v>1</v>
      </c>
      <c r="H140" s="39" t="s">
        <v>1199</v>
      </c>
      <c r="I140" s="39" t="s">
        <v>82</v>
      </c>
      <c r="J140" s="39" t="s">
        <v>83</v>
      </c>
    </row>
    <row r="141" spans="1:22" s="41" customFormat="1">
      <c r="A141" s="42" t="s">
        <v>1731</v>
      </c>
      <c r="B141" s="39" t="s">
        <v>1051</v>
      </c>
      <c r="C141" s="40">
        <v>2016</v>
      </c>
      <c r="D141" s="39" t="s">
        <v>91</v>
      </c>
      <c r="E141" s="39" t="s">
        <v>90</v>
      </c>
      <c r="F141" s="39" t="s">
        <v>1196</v>
      </c>
      <c r="G141" s="39">
        <v>6</v>
      </c>
      <c r="H141" s="39" t="s">
        <v>1195</v>
      </c>
      <c r="I141" s="39" t="s">
        <v>88</v>
      </c>
      <c r="J141" s="39" t="s">
        <v>89</v>
      </c>
      <c r="K141" s="43"/>
      <c r="L141" s="43"/>
      <c r="M141" s="43"/>
      <c r="N141" s="43"/>
      <c r="O141" s="43"/>
      <c r="P141" s="43"/>
      <c r="Q141" s="43"/>
      <c r="R141" s="43"/>
      <c r="S141" s="43"/>
      <c r="T141" s="43"/>
      <c r="U141" s="43"/>
      <c r="V141" s="43"/>
    </row>
    <row r="142" spans="1:22" s="41" customFormat="1">
      <c r="A142" s="42" t="s">
        <v>1731</v>
      </c>
      <c r="B142" s="47" t="s">
        <v>1662</v>
      </c>
      <c r="C142" s="45">
        <v>2016</v>
      </c>
      <c r="D142" s="39" t="s">
        <v>676</v>
      </c>
      <c r="E142" s="39" t="s">
        <v>677</v>
      </c>
      <c r="F142" s="39" t="s">
        <v>664</v>
      </c>
      <c r="G142" s="39" t="s">
        <v>594</v>
      </c>
      <c r="H142" s="39" t="s">
        <v>678</v>
      </c>
      <c r="I142" s="39" t="s">
        <v>679</v>
      </c>
      <c r="J142" s="39" t="s">
        <v>680</v>
      </c>
      <c r="K142" s="43"/>
      <c r="L142" s="43"/>
      <c r="M142" s="43"/>
      <c r="N142" s="43"/>
      <c r="O142" s="43"/>
      <c r="P142" s="43"/>
      <c r="Q142" s="43"/>
      <c r="R142" s="43"/>
      <c r="S142" s="43"/>
      <c r="T142" s="43"/>
      <c r="U142" s="43"/>
      <c r="V142" s="43"/>
    </row>
    <row r="143" spans="1:22" s="41" customFormat="1">
      <c r="A143" s="55" t="s">
        <v>1731</v>
      </c>
      <c r="B143" s="47" t="s">
        <v>1683</v>
      </c>
      <c r="C143" s="40">
        <v>2016</v>
      </c>
      <c r="D143" s="39" t="s">
        <v>384</v>
      </c>
      <c r="E143" s="39" t="s">
        <v>705</v>
      </c>
      <c r="F143" s="39" t="s">
        <v>601</v>
      </c>
      <c r="G143" s="39"/>
      <c r="H143" s="39" t="s">
        <v>706</v>
      </c>
      <c r="I143" s="39" t="s">
        <v>707</v>
      </c>
      <c r="J143" s="39" t="s">
        <v>1306</v>
      </c>
    </row>
    <row r="144" spans="1:22" s="41" customFormat="1">
      <c r="A144" s="44" t="s">
        <v>1731</v>
      </c>
      <c r="B144" s="39" t="s">
        <v>2085</v>
      </c>
      <c r="C144" s="40">
        <v>2016</v>
      </c>
      <c r="D144" s="39" t="s">
        <v>37</v>
      </c>
      <c r="E144" s="39" t="s">
        <v>64</v>
      </c>
      <c r="F144" s="39" t="s">
        <v>1193</v>
      </c>
      <c r="G144" s="39">
        <v>2</v>
      </c>
      <c r="H144" s="39" t="s">
        <v>1192</v>
      </c>
      <c r="I144" s="39" t="s">
        <v>66</v>
      </c>
      <c r="J144" s="39" t="s">
        <v>67</v>
      </c>
    </row>
    <row r="145" spans="1:22" s="41" customFormat="1">
      <c r="A145" s="44" t="s">
        <v>1731</v>
      </c>
      <c r="B145" s="39" t="s">
        <v>5</v>
      </c>
      <c r="C145" s="40">
        <v>2017</v>
      </c>
      <c r="D145" s="39" t="s">
        <v>7</v>
      </c>
      <c r="E145" s="39" t="s">
        <v>10</v>
      </c>
      <c r="F145" s="39">
        <v>27</v>
      </c>
      <c r="G145" s="39">
        <v>4</v>
      </c>
      <c r="H145" s="39" t="s">
        <v>1154</v>
      </c>
      <c r="I145" s="39" t="s">
        <v>8</v>
      </c>
      <c r="J145" s="39" t="s">
        <v>9</v>
      </c>
    </row>
    <row r="146" spans="1:22" s="41" customFormat="1">
      <c r="A146" s="42" t="s">
        <v>1731</v>
      </c>
      <c r="B146" s="47" t="s">
        <v>1657</v>
      </c>
      <c r="C146" s="48">
        <v>2017</v>
      </c>
      <c r="D146" s="49" t="s">
        <v>1242</v>
      </c>
      <c r="E146" s="49" t="s">
        <v>1235</v>
      </c>
      <c r="F146" s="49">
        <v>106</v>
      </c>
      <c r="G146" s="49"/>
      <c r="H146" s="49" t="s">
        <v>1281</v>
      </c>
      <c r="I146" s="49" t="s">
        <v>1658</v>
      </c>
      <c r="J146" s="49" t="s">
        <v>1290</v>
      </c>
      <c r="K146" s="43"/>
      <c r="L146" s="43"/>
      <c r="M146" s="43"/>
      <c r="N146" s="43"/>
      <c r="O146" s="43"/>
      <c r="P146" s="43"/>
      <c r="Q146" s="43"/>
      <c r="R146" s="43"/>
      <c r="S146" s="43"/>
      <c r="T146" s="43"/>
      <c r="U146" s="43"/>
      <c r="V146" s="43"/>
    </row>
    <row r="147" spans="1:22" s="41" customFormat="1">
      <c r="A147" s="55" t="s">
        <v>1731</v>
      </c>
      <c r="B147" s="47" t="s">
        <v>2086</v>
      </c>
      <c r="C147" s="40">
        <v>2017</v>
      </c>
      <c r="D147" s="39" t="s">
        <v>37</v>
      </c>
      <c r="E147" s="39" t="s">
        <v>36</v>
      </c>
      <c r="F147" s="39">
        <v>34</v>
      </c>
      <c r="G147" s="39">
        <v>2</v>
      </c>
      <c r="H147" s="39" t="s">
        <v>1174</v>
      </c>
      <c r="I147" s="39" t="s">
        <v>39</v>
      </c>
      <c r="J147" s="39" t="s">
        <v>38</v>
      </c>
    </row>
    <row r="148" spans="1:22">
      <c r="A148" s="53" t="s">
        <v>1733</v>
      </c>
      <c r="B148" s="39" t="s">
        <v>1111</v>
      </c>
      <c r="C148" s="40">
        <v>2003</v>
      </c>
      <c r="D148" s="39" t="s">
        <v>313</v>
      </c>
      <c r="E148" s="39" t="s">
        <v>315</v>
      </c>
      <c r="F148" s="39">
        <v>14</v>
      </c>
      <c r="G148" s="39">
        <v>9</v>
      </c>
      <c r="H148" s="39" t="s">
        <v>311</v>
      </c>
      <c r="I148" s="39" t="s">
        <v>310</v>
      </c>
      <c r="J148" s="39" t="s">
        <v>309</v>
      </c>
      <c r="K148" s="41"/>
      <c r="L148" s="41"/>
      <c r="M148" s="41"/>
      <c r="N148" s="41"/>
      <c r="O148" s="41"/>
      <c r="P148" s="41"/>
      <c r="Q148" s="41"/>
      <c r="R148" s="41"/>
      <c r="S148" s="41"/>
      <c r="T148" s="41"/>
      <c r="U148" s="41"/>
      <c r="V148" s="41"/>
    </row>
    <row r="149" spans="1:22" s="41" customFormat="1">
      <c r="A149" s="66" t="s">
        <v>1732</v>
      </c>
      <c r="B149" s="39" t="s">
        <v>1092</v>
      </c>
      <c r="C149" s="40">
        <v>2010</v>
      </c>
      <c r="D149" s="39" t="s">
        <v>535</v>
      </c>
      <c r="E149" s="39" t="s">
        <v>537</v>
      </c>
      <c r="F149" s="39">
        <v>47</v>
      </c>
      <c r="G149" s="39">
        <v>3</v>
      </c>
      <c r="H149" s="39" t="s">
        <v>540</v>
      </c>
      <c r="I149" s="39" t="s">
        <v>542</v>
      </c>
      <c r="J149" s="39" t="s">
        <v>545</v>
      </c>
    </row>
    <row r="150" spans="1:22" s="41" customFormat="1">
      <c r="A150" s="66" t="s">
        <v>1732</v>
      </c>
      <c r="B150" s="39" t="s">
        <v>1080</v>
      </c>
      <c r="C150" s="40">
        <v>2013</v>
      </c>
      <c r="D150" s="39" t="s">
        <v>209</v>
      </c>
      <c r="E150" s="39" t="s">
        <v>210</v>
      </c>
      <c r="F150" s="39" t="s">
        <v>1173</v>
      </c>
      <c r="G150" s="39">
        <v>4</v>
      </c>
      <c r="H150" s="39" t="s">
        <v>1172</v>
      </c>
      <c r="I150" s="39" t="s">
        <v>211</v>
      </c>
      <c r="J150" s="39" t="s">
        <v>212</v>
      </c>
    </row>
    <row r="151" spans="1:22" s="41" customFormat="1">
      <c r="A151" s="66" t="s">
        <v>1732</v>
      </c>
      <c r="B151" s="47" t="s">
        <v>1602</v>
      </c>
      <c r="C151" s="40">
        <v>2006</v>
      </c>
      <c r="D151" s="39" t="s">
        <v>851</v>
      </c>
      <c r="E151" s="39" t="s">
        <v>852</v>
      </c>
      <c r="F151" s="39" t="s">
        <v>853</v>
      </c>
      <c r="G151" s="39" t="s">
        <v>622</v>
      </c>
      <c r="H151" s="39" t="s">
        <v>854</v>
      </c>
      <c r="I151" s="39" t="s">
        <v>855</v>
      </c>
      <c r="J151" s="39" t="s">
        <v>2084</v>
      </c>
    </row>
    <row r="152" spans="1:22" s="41" customFormat="1">
      <c r="A152" s="66" t="s">
        <v>1732</v>
      </c>
      <c r="B152" s="39" t="s">
        <v>1081</v>
      </c>
      <c r="C152" s="40">
        <v>2013</v>
      </c>
      <c r="D152" s="39" t="s">
        <v>216</v>
      </c>
      <c r="E152" s="39" t="s">
        <v>215</v>
      </c>
      <c r="F152" s="39">
        <v>42</v>
      </c>
      <c r="G152" s="39" t="s">
        <v>1166</v>
      </c>
      <c r="H152" s="39" t="s">
        <v>1167</v>
      </c>
      <c r="I152" s="39" t="s">
        <v>214</v>
      </c>
      <c r="J152" s="39" t="s">
        <v>213</v>
      </c>
    </row>
    <row r="153" spans="1:22" s="41" customFormat="1">
      <c r="A153" s="56" t="s">
        <v>1732</v>
      </c>
      <c r="B153" s="39" t="s">
        <v>1112</v>
      </c>
      <c r="C153" s="40">
        <v>2003</v>
      </c>
      <c r="D153" s="39" t="s">
        <v>72</v>
      </c>
      <c r="E153" s="39" t="s">
        <v>570</v>
      </c>
      <c r="F153" s="39">
        <v>24</v>
      </c>
      <c r="G153" s="39">
        <v>4</v>
      </c>
      <c r="H153" s="39" t="s">
        <v>572</v>
      </c>
      <c r="I153" s="39" t="s">
        <v>573</v>
      </c>
      <c r="J153" s="39" t="s">
        <v>575</v>
      </c>
    </row>
    <row r="154" spans="1:22">
      <c r="A154" s="38" t="s">
        <v>1732</v>
      </c>
      <c r="B154" s="47" t="s">
        <v>1633</v>
      </c>
      <c r="C154" s="48">
        <v>2004</v>
      </c>
      <c r="D154" s="52" t="s">
        <v>1507</v>
      </c>
      <c r="E154" s="49" t="s">
        <v>1508</v>
      </c>
      <c r="F154" s="49">
        <v>23</v>
      </c>
      <c r="G154" s="49">
        <v>2</v>
      </c>
      <c r="H154" s="49" t="s">
        <v>1509</v>
      </c>
      <c r="I154" s="49" t="s">
        <v>1510</v>
      </c>
      <c r="J154" s="49" t="s">
        <v>1511</v>
      </c>
      <c r="K154" s="41"/>
      <c r="L154" s="41"/>
      <c r="M154" s="41"/>
      <c r="N154" s="41"/>
      <c r="O154" s="41"/>
      <c r="P154" s="41"/>
      <c r="Q154" s="41"/>
      <c r="R154" s="41"/>
      <c r="S154" s="41"/>
      <c r="T154" s="41"/>
      <c r="U154" s="41"/>
      <c r="V154" s="41"/>
    </row>
    <row r="155" spans="1:22" s="41" customFormat="1">
      <c r="A155" s="38" t="s">
        <v>1732</v>
      </c>
      <c r="B155" s="47" t="s">
        <v>1646</v>
      </c>
      <c r="C155" s="48">
        <v>2006</v>
      </c>
      <c r="D155" s="49" t="s">
        <v>1247</v>
      </c>
      <c r="E155" s="49" t="s">
        <v>1234</v>
      </c>
      <c r="F155" s="49">
        <v>24</v>
      </c>
      <c r="G155" s="49">
        <v>4</v>
      </c>
      <c r="H155" s="49" t="s">
        <v>1280</v>
      </c>
      <c r="I155" s="49"/>
      <c r="J155" s="49" t="s">
        <v>1540</v>
      </c>
    </row>
    <row r="156" spans="1:22" s="41" customFormat="1">
      <c r="A156" s="38" t="s">
        <v>1732</v>
      </c>
      <c r="B156" s="47" t="s">
        <v>1599</v>
      </c>
      <c r="C156" s="40">
        <v>2007</v>
      </c>
      <c r="D156" s="39" t="s">
        <v>785</v>
      </c>
      <c r="E156" s="39" t="s">
        <v>786</v>
      </c>
      <c r="F156" s="39" t="s">
        <v>664</v>
      </c>
      <c r="G156" s="39" t="s">
        <v>594</v>
      </c>
      <c r="H156" s="39" t="s">
        <v>787</v>
      </c>
      <c r="I156" s="39"/>
      <c r="J156" s="39" t="s">
        <v>1327</v>
      </c>
    </row>
    <row r="157" spans="1:22" s="41" customFormat="1">
      <c r="A157" s="38" t="s">
        <v>1732</v>
      </c>
      <c r="B157" s="39" t="s">
        <v>2081</v>
      </c>
      <c r="C157" s="40">
        <v>2007</v>
      </c>
      <c r="D157" s="39" t="s">
        <v>557</v>
      </c>
      <c r="E157" s="39" t="s">
        <v>558</v>
      </c>
      <c r="F157" s="39">
        <v>36</v>
      </c>
      <c r="G157" s="39">
        <v>9</v>
      </c>
      <c r="H157" s="39" t="s">
        <v>559</v>
      </c>
      <c r="I157" s="39" t="s">
        <v>560</v>
      </c>
      <c r="J157" s="39" t="s">
        <v>561</v>
      </c>
    </row>
    <row r="158" spans="1:22">
      <c r="A158" s="42" t="s">
        <v>1732</v>
      </c>
      <c r="B158" s="39" t="s">
        <v>1135</v>
      </c>
      <c r="C158" s="40">
        <v>2007</v>
      </c>
      <c r="D158" s="39" t="s">
        <v>955</v>
      </c>
      <c r="E158" s="39" t="s">
        <v>956</v>
      </c>
      <c r="F158" s="39" t="s">
        <v>665</v>
      </c>
      <c r="G158" s="39" t="s">
        <v>665</v>
      </c>
      <c r="H158" s="39" t="s">
        <v>957</v>
      </c>
      <c r="I158" s="39" t="s">
        <v>958</v>
      </c>
      <c r="J158" s="39" t="s">
        <v>959</v>
      </c>
      <c r="K158" s="43"/>
      <c r="L158" s="43"/>
      <c r="M158" s="43"/>
      <c r="N158" s="43"/>
      <c r="O158" s="43"/>
      <c r="P158" s="43"/>
      <c r="Q158" s="43"/>
      <c r="R158" s="43"/>
      <c r="S158" s="43"/>
      <c r="T158" s="43"/>
      <c r="U158" s="43"/>
      <c r="V158" s="43"/>
    </row>
    <row r="159" spans="1:22" s="41" customFormat="1">
      <c r="A159" s="38" t="s">
        <v>1732</v>
      </c>
      <c r="B159" s="49" t="s">
        <v>1373</v>
      </c>
      <c r="C159" s="48">
        <v>2008</v>
      </c>
      <c r="D159" s="49" t="s">
        <v>1374</v>
      </c>
      <c r="E159" s="49" t="s">
        <v>1375</v>
      </c>
      <c r="F159" s="49">
        <v>9</v>
      </c>
      <c r="G159" s="49"/>
      <c r="H159" s="49" t="s">
        <v>1376</v>
      </c>
      <c r="I159" s="49"/>
      <c r="J159" s="49" t="s">
        <v>1412</v>
      </c>
    </row>
    <row r="160" spans="1:22">
      <c r="A160" s="38" t="s">
        <v>1732</v>
      </c>
      <c r="B160" s="47" t="s">
        <v>1643</v>
      </c>
      <c r="C160" s="40">
        <v>2009</v>
      </c>
      <c r="D160" s="57" t="s">
        <v>236</v>
      </c>
      <c r="E160" s="57" t="s">
        <v>227</v>
      </c>
      <c r="F160" s="39">
        <v>48</v>
      </c>
      <c r="G160" s="39">
        <v>3</v>
      </c>
      <c r="H160" s="39" t="s">
        <v>1184</v>
      </c>
      <c r="I160" s="39" t="s">
        <v>228</v>
      </c>
      <c r="J160" s="39" t="s">
        <v>229</v>
      </c>
      <c r="K160" s="41"/>
      <c r="L160" s="41"/>
      <c r="M160" s="41"/>
      <c r="N160" s="41"/>
      <c r="O160" s="41"/>
      <c r="P160" s="41"/>
      <c r="Q160" s="41"/>
      <c r="R160" s="41"/>
      <c r="S160" s="41"/>
      <c r="T160" s="41"/>
      <c r="U160" s="41"/>
      <c r="V160" s="41"/>
    </row>
    <row r="161" spans="1:22" s="41" customFormat="1">
      <c r="A161" s="55" t="s">
        <v>1732</v>
      </c>
      <c r="B161" s="39" t="s">
        <v>1134</v>
      </c>
      <c r="C161" s="40">
        <v>2010</v>
      </c>
      <c r="D161" s="39" t="s">
        <v>846</v>
      </c>
      <c r="E161" s="39" t="s">
        <v>847</v>
      </c>
      <c r="F161" s="39" t="s">
        <v>687</v>
      </c>
      <c r="G161" s="39" t="s">
        <v>622</v>
      </c>
      <c r="H161" s="39" t="s">
        <v>688</v>
      </c>
      <c r="I161" s="39" t="s">
        <v>848</v>
      </c>
      <c r="J161" s="39" t="s">
        <v>849</v>
      </c>
    </row>
    <row r="162" spans="1:22" s="41" customFormat="1">
      <c r="A162" s="53" t="s">
        <v>1732</v>
      </c>
      <c r="B162" s="47" t="s">
        <v>1554</v>
      </c>
      <c r="C162" s="48">
        <v>2011</v>
      </c>
      <c r="D162" s="49" t="s">
        <v>1212</v>
      </c>
      <c r="E162" s="49" t="s">
        <v>1215</v>
      </c>
      <c r="F162" s="49">
        <v>31</v>
      </c>
      <c r="G162" s="49">
        <v>5</v>
      </c>
      <c r="H162" s="49" t="s">
        <v>1261</v>
      </c>
      <c r="I162" s="49" t="s">
        <v>1691</v>
      </c>
      <c r="J162" s="49" t="s">
        <v>1299</v>
      </c>
    </row>
    <row r="163" spans="1:22" s="41" customFormat="1">
      <c r="A163" s="56" t="s">
        <v>1732</v>
      </c>
      <c r="B163" s="47" t="s">
        <v>1558</v>
      </c>
      <c r="C163" s="45">
        <v>2011</v>
      </c>
      <c r="D163" s="39" t="s">
        <v>944</v>
      </c>
      <c r="E163" s="39" t="s">
        <v>945</v>
      </c>
      <c r="F163" s="39" t="s">
        <v>582</v>
      </c>
      <c r="G163" s="39" t="s">
        <v>665</v>
      </c>
      <c r="H163" s="39" t="s">
        <v>946</v>
      </c>
      <c r="I163" s="39" t="s">
        <v>947</v>
      </c>
      <c r="J163" s="39" t="s">
        <v>948</v>
      </c>
    </row>
    <row r="164" spans="1:22" s="41" customFormat="1">
      <c r="A164" s="53" t="s">
        <v>1732</v>
      </c>
      <c r="B164" s="47" t="s">
        <v>1623</v>
      </c>
      <c r="C164" s="75">
        <v>2011</v>
      </c>
      <c r="D164" s="49" t="s">
        <v>1473</v>
      </c>
      <c r="E164" s="49" t="s">
        <v>1474</v>
      </c>
      <c r="F164" s="49">
        <v>32</v>
      </c>
      <c r="G164" s="49">
        <v>2</v>
      </c>
      <c r="H164" s="49" t="s">
        <v>1475</v>
      </c>
      <c r="I164" s="49" t="s">
        <v>1476</v>
      </c>
      <c r="J164" s="49" t="s">
        <v>1477</v>
      </c>
    </row>
    <row r="165" spans="1:22" s="41" customFormat="1">
      <c r="A165" s="54" t="s">
        <v>1732</v>
      </c>
      <c r="B165" s="39" t="s">
        <v>1083</v>
      </c>
      <c r="C165" s="40">
        <v>2012</v>
      </c>
      <c r="D165" s="39" t="s">
        <v>222</v>
      </c>
      <c r="E165" s="39" t="s">
        <v>223</v>
      </c>
      <c r="F165" s="39" t="s">
        <v>1145</v>
      </c>
      <c r="G165" s="39">
        <v>2</v>
      </c>
      <c r="H165" s="39" t="s">
        <v>1144</v>
      </c>
      <c r="I165" s="39" t="s">
        <v>224</v>
      </c>
      <c r="J165" s="39" t="s">
        <v>225</v>
      </c>
    </row>
    <row r="166" spans="1:22">
      <c r="A166" s="54" t="s">
        <v>1732</v>
      </c>
      <c r="B166" s="39" t="s">
        <v>1084</v>
      </c>
      <c r="C166" s="40">
        <v>2012</v>
      </c>
      <c r="D166" s="39" t="s">
        <v>474</v>
      </c>
      <c r="E166" s="39" t="s">
        <v>494</v>
      </c>
      <c r="F166" s="39">
        <v>33</v>
      </c>
      <c r="G166" s="39">
        <v>1</v>
      </c>
      <c r="H166" s="39" t="s">
        <v>498</v>
      </c>
      <c r="I166" s="39" t="s">
        <v>503</v>
      </c>
      <c r="J166" s="39" t="s">
        <v>504</v>
      </c>
      <c r="K166" s="41"/>
      <c r="L166" s="41"/>
      <c r="M166" s="41"/>
      <c r="N166" s="41"/>
      <c r="O166" s="41"/>
      <c r="P166" s="41"/>
      <c r="Q166" s="41"/>
      <c r="R166" s="41"/>
      <c r="S166" s="41"/>
      <c r="T166" s="41"/>
      <c r="U166" s="41"/>
      <c r="V166" s="41"/>
    </row>
    <row r="167" spans="1:22" s="41" customFormat="1">
      <c r="A167" s="56" t="s">
        <v>1732</v>
      </c>
      <c r="B167" s="47" t="s">
        <v>1674</v>
      </c>
      <c r="C167" s="45">
        <v>2013</v>
      </c>
      <c r="D167" s="39" t="s">
        <v>652</v>
      </c>
      <c r="E167" s="39" t="s">
        <v>810</v>
      </c>
      <c r="F167" s="39" t="s">
        <v>716</v>
      </c>
      <c r="G167" s="39" t="s">
        <v>622</v>
      </c>
      <c r="H167" s="39" t="s">
        <v>811</v>
      </c>
      <c r="I167" s="39" t="s">
        <v>812</v>
      </c>
      <c r="J167" s="39" t="s">
        <v>2082</v>
      </c>
    </row>
    <row r="168" spans="1:22">
      <c r="A168" s="56" t="s">
        <v>1732</v>
      </c>
      <c r="B168" s="39" t="s">
        <v>1063</v>
      </c>
      <c r="C168" s="45">
        <v>2013</v>
      </c>
      <c r="D168" s="39" t="s">
        <v>155</v>
      </c>
      <c r="E168" s="39" t="s">
        <v>156</v>
      </c>
      <c r="F168" s="39">
        <v>25</v>
      </c>
      <c r="G168" s="39">
        <v>1</v>
      </c>
      <c r="H168" s="39" t="s">
        <v>1176</v>
      </c>
      <c r="I168" s="39" t="s">
        <v>157</v>
      </c>
      <c r="J168" s="39" t="s">
        <v>158</v>
      </c>
      <c r="K168" s="41"/>
      <c r="L168" s="41"/>
      <c r="M168" s="41"/>
      <c r="N168" s="41"/>
      <c r="O168" s="41"/>
      <c r="P168" s="41"/>
      <c r="Q168" s="41"/>
      <c r="R168" s="41"/>
      <c r="S168" s="41"/>
      <c r="T168" s="41"/>
      <c r="U168" s="41"/>
      <c r="V168" s="41"/>
    </row>
    <row r="169" spans="1:22" s="41" customFormat="1">
      <c r="A169" s="53" t="s">
        <v>1732</v>
      </c>
      <c r="B169" s="39" t="s">
        <v>1072</v>
      </c>
      <c r="C169" s="40">
        <v>2013</v>
      </c>
      <c r="D169" s="39" t="s">
        <v>181</v>
      </c>
      <c r="E169" s="39" t="s">
        <v>182</v>
      </c>
      <c r="F169" s="39">
        <v>13</v>
      </c>
      <c r="G169" s="39">
        <v>6</v>
      </c>
      <c r="H169" s="39" t="s">
        <v>1146</v>
      </c>
      <c r="I169" s="39" t="s">
        <v>179</v>
      </c>
      <c r="J169" s="39" t="s">
        <v>178</v>
      </c>
    </row>
    <row r="170" spans="1:22" s="41" customFormat="1" ht="20">
      <c r="A170" s="54" t="s">
        <v>1732</v>
      </c>
      <c r="B170" s="39" t="s">
        <v>2070</v>
      </c>
      <c r="C170" s="40">
        <v>2013</v>
      </c>
      <c r="D170" s="49" t="s">
        <v>1212</v>
      </c>
      <c r="E170" s="39" t="s">
        <v>166</v>
      </c>
      <c r="F170" s="39">
        <v>33</v>
      </c>
      <c r="G170" s="39">
        <v>12</v>
      </c>
      <c r="H170" s="39" t="s">
        <v>1200</v>
      </c>
      <c r="I170" s="39" t="s">
        <v>167</v>
      </c>
      <c r="J170" s="39" t="s">
        <v>168</v>
      </c>
    </row>
    <row r="171" spans="1:22" s="41" customFormat="1">
      <c r="A171" s="54" t="s">
        <v>1732</v>
      </c>
      <c r="B171" s="47" t="s">
        <v>1621</v>
      </c>
      <c r="C171" s="40">
        <v>2013</v>
      </c>
      <c r="D171" s="39" t="s">
        <v>474</v>
      </c>
      <c r="E171" s="39" t="s">
        <v>475</v>
      </c>
      <c r="F171" s="39">
        <v>34</v>
      </c>
      <c r="G171" s="39">
        <v>11</v>
      </c>
      <c r="H171" s="39" t="s">
        <v>476</v>
      </c>
      <c r="I171" s="39" t="s">
        <v>477</v>
      </c>
      <c r="J171" s="39" t="s">
        <v>478</v>
      </c>
    </row>
    <row r="172" spans="1:22">
      <c r="A172" s="56" t="s">
        <v>1732</v>
      </c>
      <c r="B172" s="47" t="s">
        <v>1582</v>
      </c>
      <c r="C172" s="40">
        <v>2014</v>
      </c>
      <c r="D172" s="39" t="s">
        <v>767</v>
      </c>
      <c r="E172" s="39" t="s">
        <v>968</v>
      </c>
      <c r="F172" s="39"/>
      <c r="G172" s="39" t="s">
        <v>742</v>
      </c>
      <c r="H172" s="39" t="s">
        <v>969</v>
      </c>
      <c r="I172" s="39" t="s">
        <v>970</v>
      </c>
      <c r="J172" s="39" t="s">
        <v>971</v>
      </c>
      <c r="K172" s="41"/>
      <c r="L172" s="41"/>
      <c r="M172" s="41"/>
      <c r="N172" s="41"/>
      <c r="O172" s="41"/>
      <c r="P172" s="41"/>
      <c r="Q172" s="41"/>
      <c r="R172" s="41"/>
      <c r="S172" s="41"/>
      <c r="T172" s="41"/>
      <c r="U172" s="41"/>
      <c r="V172" s="41"/>
    </row>
    <row r="173" spans="1:22" s="41" customFormat="1">
      <c r="A173" s="58" t="s">
        <v>1732</v>
      </c>
      <c r="B173" s="39" t="s">
        <v>159</v>
      </c>
      <c r="C173" s="40">
        <v>2014</v>
      </c>
      <c r="D173" s="39" t="s">
        <v>161</v>
      </c>
      <c r="E173" s="39" t="s">
        <v>162</v>
      </c>
      <c r="F173" s="39">
        <v>26</v>
      </c>
      <c r="G173" s="39">
        <v>2</v>
      </c>
      <c r="H173" s="39" t="s">
        <v>1157</v>
      </c>
      <c r="I173" s="39" t="s">
        <v>163</v>
      </c>
      <c r="J173" s="39" t="s">
        <v>164</v>
      </c>
    </row>
    <row r="174" spans="1:22" s="41" customFormat="1">
      <c r="A174" s="55" t="s">
        <v>1732</v>
      </c>
      <c r="B174" s="39" t="s">
        <v>1588</v>
      </c>
      <c r="C174" s="40">
        <v>2015</v>
      </c>
      <c r="D174" s="39" t="s">
        <v>726</v>
      </c>
      <c r="E174" s="39" t="s">
        <v>727</v>
      </c>
      <c r="F174" s="39" t="s">
        <v>601</v>
      </c>
      <c r="G174" s="39" t="s">
        <v>594</v>
      </c>
      <c r="H174" s="39" t="s">
        <v>728</v>
      </c>
      <c r="I174" s="39" t="s">
        <v>729</v>
      </c>
      <c r="J174" s="39" t="s">
        <v>730</v>
      </c>
    </row>
    <row r="175" spans="1:22" s="41" customFormat="1">
      <c r="A175" s="44" t="s">
        <v>1732</v>
      </c>
      <c r="B175" s="39" t="s">
        <v>1065</v>
      </c>
      <c r="C175" s="40">
        <v>2015</v>
      </c>
      <c r="D175" s="39" t="s">
        <v>440</v>
      </c>
      <c r="E175" s="39" t="s">
        <v>449</v>
      </c>
      <c r="F175" s="39">
        <v>240</v>
      </c>
      <c r="G175" s="39">
        <v>1</v>
      </c>
      <c r="H175" s="39" t="s">
        <v>443</v>
      </c>
      <c r="I175" s="39" t="s">
        <v>446</v>
      </c>
      <c r="J175" s="39" t="s">
        <v>448</v>
      </c>
    </row>
    <row r="176" spans="1:22" s="41" customFormat="1">
      <c r="A176" s="42" t="s">
        <v>1732</v>
      </c>
      <c r="B176" s="39" t="s">
        <v>112</v>
      </c>
      <c r="C176" s="40">
        <v>2015</v>
      </c>
      <c r="D176" s="39" t="s">
        <v>114</v>
      </c>
      <c r="E176" s="39" t="s">
        <v>115</v>
      </c>
      <c r="F176" s="39" t="s">
        <v>1165</v>
      </c>
      <c r="G176" s="39"/>
      <c r="H176" s="39" t="s">
        <v>1164</v>
      </c>
      <c r="I176" s="39" t="s">
        <v>116</v>
      </c>
      <c r="J176" s="39" t="s">
        <v>117</v>
      </c>
      <c r="K176" s="43"/>
      <c r="L176" s="43"/>
      <c r="M176" s="43"/>
      <c r="N176" s="43"/>
      <c r="O176" s="43"/>
      <c r="P176" s="43"/>
      <c r="Q176" s="43"/>
      <c r="R176" s="43"/>
      <c r="S176" s="43"/>
      <c r="T176" s="43"/>
      <c r="U176" s="43"/>
      <c r="V176" s="43"/>
    </row>
    <row r="177" spans="1:22" s="41" customFormat="1">
      <c r="A177" s="42" t="s">
        <v>1732</v>
      </c>
      <c r="B177" s="39" t="s">
        <v>1046</v>
      </c>
      <c r="C177" s="40">
        <v>2016</v>
      </c>
      <c r="D177" s="39" t="s">
        <v>60</v>
      </c>
      <c r="E177" s="39" t="s">
        <v>59</v>
      </c>
      <c r="F177" s="39">
        <v>54</v>
      </c>
      <c r="G177" s="39"/>
      <c r="H177" s="39" t="s">
        <v>1183</v>
      </c>
      <c r="I177" s="39" t="s">
        <v>63</v>
      </c>
      <c r="J177" s="39" t="s">
        <v>62</v>
      </c>
      <c r="K177" s="43"/>
      <c r="L177" s="43"/>
      <c r="M177" s="43"/>
      <c r="N177" s="43"/>
      <c r="O177" s="43"/>
      <c r="P177" s="43"/>
      <c r="Q177" s="43"/>
      <c r="R177" s="43"/>
      <c r="S177" s="43"/>
      <c r="T177" s="43"/>
      <c r="U177" s="43"/>
      <c r="V177" s="43"/>
    </row>
    <row r="178" spans="1:22" s="41" customFormat="1">
      <c r="A178" s="44" t="s">
        <v>1732</v>
      </c>
      <c r="B178" s="47" t="s">
        <v>1644</v>
      </c>
      <c r="C178" s="48">
        <v>2017</v>
      </c>
      <c r="D178" s="49" t="s">
        <v>1248</v>
      </c>
      <c r="E178" s="49" t="s">
        <v>1233</v>
      </c>
      <c r="F178" s="49"/>
      <c r="G178" s="49"/>
      <c r="H178" s="49"/>
      <c r="I178" s="49"/>
      <c r="J178" s="49" t="s">
        <v>1538</v>
      </c>
    </row>
    <row r="179" spans="1:22" s="41" customFormat="1">
      <c r="A179" s="42" t="s">
        <v>1732</v>
      </c>
      <c r="B179" s="47" t="s">
        <v>1563</v>
      </c>
      <c r="C179" s="48">
        <v>2017</v>
      </c>
      <c r="D179" s="49" t="s">
        <v>1210</v>
      </c>
      <c r="E179" s="49" t="s">
        <v>1216</v>
      </c>
      <c r="F179" s="49"/>
      <c r="G179" s="49"/>
      <c r="H179" s="49"/>
      <c r="I179" s="49" t="s">
        <v>1693</v>
      </c>
      <c r="J179" s="49" t="s">
        <v>1300</v>
      </c>
      <c r="K179" s="43"/>
      <c r="L179" s="43"/>
      <c r="M179" s="43"/>
      <c r="N179" s="43"/>
      <c r="O179" s="43"/>
      <c r="P179" s="43"/>
      <c r="Q179" s="43"/>
      <c r="R179" s="43"/>
      <c r="S179" s="43"/>
      <c r="T179" s="43"/>
      <c r="U179" s="43"/>
      <c r="V179" s="43"/>
    </row>
    <row r="180" spans="1:22" s="41" customFormat="1">
      <c r="A180" s="44" t="s">
        <v>1732</v>
      </c>
      <c r="B180" s="47" t="s">
        <v>1689</v>
      </c>
      <c r="C180" s="48">
        <v>2017</v>
      </c>
      <c r="D180" s="49" t="s">
        <v>1241</v>
      </c>
      <c r="E180" s="49" t="s">
        <v>1240</v>
      </c>
      <c r="F180" s="49">
        <v>114</v>
      </c>
      <c r="G180" s="49"/>
      <c r="H180" s="49" t="s">
        <v>1284</v>
      </c>
      <c r="I180" s="49" t="s">
        <v>1690</v>
      </c>
      <c r="J180" s="49" t="s">
        <v>1286</v>
      </c>
    </row>
    <row r="181" spans="1:22" s="41" customFormat="1">
      <c r="A181" s="44" t="s">
        <v>1732</v>
      </c>
      <c r="B181" s="47" t="s">
        <v>1614</v>
      </c>
      <c r="C181" s="48">
        <v>2017</v>
      </c>
      <c r="D181" s="49" t="s">
        <v>1241</v>
      </c>
      <c r="E181" s="49" t="s">
        <v>1229</v>
      </c>
      <c r="F181" s="49"/>
      <c r="G181" s="49"/>
      <c r="H181" s="49"/>
      <c r="I181" s="49" t="s">
        <v>1615</v>
      </c>
      <c r="J181" s="49" t="s">
        <v>1537</v>
      </c>
    </row>
    <row r="182" spans="1:22">
      <c r="A182" s="44" t="s">
        <v>1732</v>
      </c>
      <c r="B182" s="39" t="s">
        <v>1035</v>
      </c>
      <c r="C182" s="40">
        <v>2017</v>
      </c>
      <c r="D182" s="39" t="s">
        <v>344</v>
      </c>
      <c r="E182" s="39" t="s">
        <v>346</v>
      </c>
      <c r="F182" s="39">
        <v>43</v>
      </c>
      <c r="G182" s="39">
        <v>7</v>
      </c>
      <c r="H182" s="39" t="s">
        <v>347</v>
      </c>
      <c r="I182" s="39" t="s">
        <v>348</v>
      </c>
      <c r="J182" s="39" t="s">
        <v>27</v>
      </c>
      <c r="K182" s="41"/>
      <c r="L182" s="41"/>
      <c r="M182" s="41"/>
      <c r="N182" s="41"/>
      <c r="O182" s="41"/>
      <c r="P182" s="41"/>
      <c r="Q182" s="41"/>
      <c r="R182" s="41"/>
      <c r="S182" s="41"/>
      <c r="T182" s="41"/>
      <c r="U182" s="41"/>
      <c r="V182" s="41"/>
    </row>
    <row r="183" spans="1:22" s="41" customFormat="1">
      <c r="A183" s="44" t="s">
        <v>1732</v>
      </c>
      <c r="B183" s="39" t="s">
        <v>1139</v>
      </c>
      <c r="C183" s="40">
        <v>2017</v>
      </c>
      <c r="D183" s="39" t="s">
        <v>801</v>
      </c>
      <c r="E183" s="39" t="s">
        <v>802</v>
      </c>
      <c r="F183" s="39" t="s">
        <v>803</v>
      </c>
      <c r="G183" s="39" t="s">
        <v>622</v>
      </c>
      <c r="H183" s="39" t="s">
        <v>804</v>
      </c>
      <c r="I183" s="39" t="s">
        <v>805</v>
      </c>
      <c r="J183" s="39" t="s">
        <v>1308</v>
      </c>
    </row>
    <row r="184" spans="1:22">
      <c r="A184" s="44" t="s">
        <v>1732</v>
      </c>
      <c r="B184" s="49" t="s">
        <v>1650</v>
      </c>
      <c r="C184" s="48">
        <v>2017</v>
      </c>
      <c r="D184" s="85" t="s">
        <v>1452</v>
      </c>
      <c r="E184" s="49" t="s">
        <v>1453</v>
      </c>
      <c r="F184" s="49"/>
      <c r="G184" s="49"/>
      <c r="H184" s="49"/>
      <c r="I184" s="49"/>
      <c r="J184" s="49" t="s">
        <v>1454</v>
      </c>
      <c r="K184" s="41"/>
      <c r="L184" s="41"/>
      <c r="M184" s="41"/>
      <c r="N184" s="41"/>
      <c r="O184" s="41"/>
      <c r="P184" s="41"/>
      <c r="Q184" s="41"/>
      <c r="R184" s="41"/>
      <c r="S184" s="41"/>
      <c r="T184" s="41"/>
      <c r="U184" s="41"/>
      <c r="V184" s="41"/>
    </row>
    <row r="185" spans="1:22" s="41" customFormat="1">
      <c r="A185" s="56" t="s">
        <v>1732</v>
      </c>
      <c r="B185" s="39" t="s">
        <v>1043</v>
      </c>
      <c r="C185" s="40">
        <v>2017</v>
      </c>
      <c r="D185" s="49" t="s">
        <v>1432</v>
      </c>
      <c r="E185" s="49" t="s">
        <v>1433</v>
      </c>
      <c r="F185" s="39">
        <v>38</v>
      </c>
      <c r="G185" s="39">
        <v>1</v>
      </c>
      <c r="H185" s="39" t="s">
        <v>377</v>
      </c>
      <c r="I185" s="39" t="s">
        <v>376</v>
      </c>
      <c r="J185" s="39" t="s">
        <v>375</v>
      </c>
    </row>
    <row r="186" spans="1:22" s="41" customFormat="1">
      <c r="A186" s="56" t="s">
        <v>1732</v>
      </c>
      <c r="B186" s="47" t="s">
        <v>1587</v>
      </c>
      <c r="C186" s="48">
        <v>2018</v>
      </c>
      <c r="D186" s="49" t="s">
        <v>1397</v>
      </c>
      <c r="E186" s="49" t="s">
        <v>1398</v>
      </c>
      <c r="F186" s="49">
        <v>22</v>
      </c>
      <c r="G186" s="49"/>
      <c r="H186" s="82"/>
      <c r="I186" s="49"/>
      <c r="J186" s="49" t="s">
        <v>1420</v>
      </c>
    </row>
    <row r="187" spans="1:22">
      <c r="A187" s="26" t="s">
        <v>1727</v>
      </c>
      <c r="B187" s="5" t="s">
        <v>0</v>
      </c>
      <c r="C187" s="5" t="s">
        <v>1</v>
      </c>
      <c r="D187" s="5" t="s">
        <v>2</v>
      </c>
      <c r="E187" s="5" t="s">
        <v>3</v>
      </c>
      <c r="F187" s="5" t="s">
        <v>1159</v>
      </c>
      <c r="G187" s="5" t="s">
        <v>577</v>
      </c>
      <c r="H187" s="5" t="s">
        <v>578</v>
      </c>
      <c r="I187" s="5" t="s">
        <v>4</v>
      </c>
      <c r="J187" s="5" t="s">
        <v>1417</v>
      </c>
    </row>
    <row r="188" spans="1:22" s="41" customFormat="1">
      <c r="A188" s="66" t="s">
        <v>1736</v>
      </c>
      <c r="B188" s="67" t="s">
        <v>1783</v>
      </c>
      <c r="C188" s="68">
        <v>2003</v>
      </c>
      <c r="D188" s="68" t="s">
        <v>1785</v>
      </c>
      <c r="E188" s="68" t="s">
        <v>1784</v>
      </c>
      <c r="F188" s="68">
        <v>15</v>
      </c>
      <c r="G188" s="68">
        <v>3</v>
      </c>
      <c r="H188" s="68" t="s">
        <v>1786</v>
      </c>
      <c r="I188" s="69">
        <v>1</v>
      </c>
      <c r="J188" s="69" t="s">
        <v>1787</v>
      </c>
      <c r="K188" s="69" t="s">
        <v>1736</v>
      </c>
      <c r="L188" s="69" t="s">
        <v>1776</v>
      </c>
      <c r="M188" s="69" t="s">
        <v>1788</v>
      </c>
      <c r="N188" s="69" t="s">
        <v>1789</v>
      </c>
      <c r="O188" s="69" t="s">
        <v>1790</v>
      </c>
    </row>
    <row r="189" spans="1:22" s="41" customFormat="1">
      <c r="A189" s="66" t="s">
        <v>1732</v>
      </c>
      <c r="B189" s="67" t="s">
        <v>1793</v>
      </c>
      <c r="C189" s="68">
        <v>2004</v>
      </c>
      <c r="D189" s="68" t="s">
        <v>1795</v>
      </c>
      <c r="E189" s="68" t="s">
        <v>1794</v>
      </c>
      <c r="F189" s="68">
        <v>47</v>
      </c>
      <c r="G189" s="68">
        <v>6</v>
      </c>
      <c r="H189" s="68" t="s">
        <v>1796</v>
      </c>
      <c r="I189" s="69">
        <v>3</v>
      </c>
      <c r="J189" s="69" t="s">
        <v>1797</v>
      </c>
      <c r="K189" s="69" t="s">
        <v>1798</v>
      </c>
      <c r="L189" s="69" t="s">
        <v>1792</v>
      </c>
      <c r="M189" s="69" t="s">
        <v>1799</v>
      </c>
      <c r="N189" s="69" t="s">
        <v>1800</v>
      </c>
      <c r="O189" s="69" t="s">
        <v>1801</v>
      </c>
    </row>
    <row r="190" spans="1:22" s="41" customFormat="1">
      <c r="A190" s="66" t="s">
        <v>1729</v>
      </c>
      <c r="B190" s="67" t="s">
        <v>1802</v>
      </c>
      <c r="C190" s="68">
        <v>2005</v>
      </c>
      <c r="D190" s="68" t="s">
        <v>701</v>
      </c>
      <c r="E190" s="68" t="s">
        <v>1803</v>
      </c>
      <c r="F190" s="68">
        <v>30</v>
      </c>
      <c r="G190" s="77">
        <v>42067</v>
      </c>
      <c r="H190" s="68" t="s">
        <v>1804</v>
      </c>
      <c r="I190" s="69">
        <v>1</v>
      </c>
      <c r="J190" s="69" t="s">
        <v>1805</v>
      </c>
      <c r="K190" s="69" t="s">
        <v>1775</v>
      </c>
      <c r="L190" s="69" t="s">
        <v>1806</v>
      </c>
      <c r="M190" s="69" t="s">
        <v>1807</v>
      </c>
      <c r="N190" s="69" t="s">
        <v>1808</v>
      </c>
      <c r="O190" s="69" t="s">
        <v>1809</v>
      </c>
    </row>
    <row r="191" spans="1:22" s="41" customFormat="1">
      <c r="A191" s="66" t="s">
        <v>1730</v>
      </c>
      <c r="B191" s="67" t="s">
        <v>1827</v>
      </c>
      <c r="C191" s="68">
        <v>2005</v>
      </c>
      <c r="D191" s="68" t="s">
        <v>1829</v>
      </c>
      <c r="E191" s="68" t="s">
        <v>1828</v>
      </c>
      <c r="F191" s="68">
        <v>53</v>
      </c>
      <c r="G191" s="68">
        <v>4</v>
      </c>
      <c r="H191" s="68" t="s">
        <v>1830</v>
      </c>
      <c r="I191" s="69">
        <v>3</v>
      </c>
      <c r="J191" s="69" t="s">
        <v>1831</v>
      </c>
      <c r="K191" s="69" t="s">
        <v>1730</v>
      </c>
      <c r="L191" s="69" t="s">
        <v>1792</v>
      </c>
      <c r="M191" s="69" t="s">
        <v>1832</v>
      </c>
      <c r="N191" s="69" t="s">
        <v>1833</v>
      </c>
      <c r="O191" s="69" t="s">
        <v>1834</v>
      </c>
    </row>
    <row r="192" spans="1:22" s="41" customFormat="1">
      <c r="A192" s="66" t="s">
        <v>1730</v>
      </c>
      <c r="B192" s="72" t="s">
        <v>1835</v>
      </c>
      <c r="C192" s="68">
        <v>2006</v>
      </c>
      <c r="D192" s="68" t="s">
        <v>1837</v>
      </c>
      <c r="E192" s="68" t="s">
        <v>1836</v>
      </c>
      <c r="F192" s="68">
        <v>38</v>
      </c>
      <c r="G192" s="68">
        <v>10</v>
      </c>
      <c r="H192" s="68" t="s">
        <v>1838</v>
      </c>
      <c r="I192" s="69">
        <v>1</v>
      </c>
      <c r="J192" s="73" t="s">
        <v>1839</v>
      </c>
      <c r="K192" s="69" t="s">
        <v>1730</v>
      </c>
      <c r="L192" s="69" t="s">
        <v>1791</v>
      </c>
      <c r="M192" s="69" t="s">
        <v>1826</v>
      </c>
      <c r="N192" s="69" t="s">
        <v>1840</v>
      </c>
      <c r="O192" s="69" t="s">
        <v>1841</v>
      </c>
    </row>
    <row r="193" spans="1:15" s="41" customFormat="1">
      <c r="A193" s="66" t="s">
        <v>1730</v>
      </c>
      <c r="B193" s="67" t="s">
        <v>1842</v>
      </c>
      <c r="C193" s="68">
        <v>2006</v>
      </c>
      <c r="D193" s="68" t="s">
        <v>1780</v>
      </c>
      <c r="E193" s="68" t="s">
        <v>1843</v>
      </c>
      <c r="F193" s="68">
        <v>8</v>
      </c>
      <c r="G193" s="68">
        <v>1</v>
      </c>
      <c r="H193" s="68" t="s">
        <v>1844</v>
      </c>
      <c r="I193" s="69">
        <v>2</v>
      </c>
      <c r="J193" s="73" t="s">
        <v>1845</v>
      </c>
      <c r="K193" s="69" t="s">
        <v>1730</v>
      </c>
      <c r="L193" s="69" t="s">
        <v>1781</v>
      </c>
      <c r="M193" s="69" t="s">
        <v>1782</v>
      </c>
      <c r="N193" s="69" t="s">
        <v>1846</v>
      </c>
      <c r="O193" s="69" t="s">
        <v>1847</v>
      </c>
    </row>
    <row r="194" spans="1:15" s="41" customFormat="1">
      <c r="A194" s="66" t="s">
        <v>1729</v>
      </c>
      <c r="B194" s="67" t="s">
        <v>1848</v>
      </c>
      <c r="C194" s="68">
        <v>2007</v>
      </c>
      <c r="D194" s="68" t="s">
        <v>1850</v>
      </c>
      <c r="E194" s="68" t="s">
        <v>1849</v>
      </c>
      <c r="F194" s="68">
        <v>28</v>
      </c>
      <c r="G194" s="68">
        <v>5</v>
      </c>
      <c r="H194" s="68" t="s">
        <v>1851</v>
      </c>
      <c r="I194" s="69">
        <v>1</v>
      </c>
      <c r="J194" s="76" t="s">
        <v>1852</v>
      </c>
      <c r="K194" s="69" t="s">
        <v>1798</v>
      </c>
      <c r="L194" s="69" t="s">
        <v>1776</v>
      </c>
      <c r="M194" s="69" t="s">
        <v>1853</v>
      </c>
      <c r="N194" s="69" t="s">
        <v>1854</v>
      </c>
      <c r="O194" s="69" t="s">
        <v>1855</v>
      </c>
    </row>
    <row r="195" spans="1:15" s="41" customFormat="1">
      <c r="A195" s="66" t="s">
        <v>1730</v>
      </c>
      <c r="B195" s="67" t="s">
        <v>1863</v>
      </c>
      <c r="C195" s="68">
        <v>2008</v>
      </c>
      <c r="D195" s="68" t="s">
        <v>1865</v>
      </c>
      <c r="E195" s="68" t="s">
        <v>1864</v>
      </c>
      <c r="F195" s="68">
        <v>30</v>
      </c>
      <c r="G195" s="68">
        <v>4</v>
      </c>
      <c r="H195" s="68" t="s">
        <v>1866</v>
      </c>
      <c r="I195" s="69">
        <v>2</v>
      </c>
      <c r="J195" s="73" t="s">
        <v>1867</v>
      </c>
      <c r="K195" s="69" t="s">
        <v>1730</v>
      </c>
      <c r="L195" s="69" t="s">
        <v>1868</v>
      </c>
      <c r="M195" s="69" t="s">
        <v>1782</v>
      </c>
      <c r="N195" s="69" t="s">
        <v>1869</v>
      </c>
      <c r="O195" s="69" t="s">
        <v>1870</v>
      </c>
    </row>
    <row r="196" spans="1:15" s="41" customFormat="1">
      <c r="A196" s="66" t="s">
        <v>1741</v>
      </c>
      <c r="B196" s="67" t="s">
        <v>1871</v>
      </c>
      <c r="C196" s="68">
        <v>2008</v>
      </c>
      <c r="D196" s="68" t="s">
        <v>1873</v>
      </c>
      <c r="E196" s="68" t="s">
        <v>1872</v>
      </c>
      <c r="F196" s="68">
        <v>19</v>
      </c>
      <c r="G196" s="68">
        <v>3</v>
      </c>
      <c r="H196" s="68" t="s">
        <v>1874</v>
      </c>
      <c r="I196" s="69">
        <v>2</v>
      </c>
      <c r="J196" s="69" t="s">
        <v>1875</v>
      </c>
      <c r="K196" s="69" t="s">
        <v>1781</v>
      </c>
      <c r="L196" s="69" t="s">
        <v>1781</v>
      </c>
      <c r="M196" s="69" t="s">
        <v>1782</v>
      </c>
      <c r="N196" s="69" t="s">
        <v>1876</v>
      </c>
      <c r="O196" s="69" t="s">
        <v>1877</v>
      </c>
    </row>
    <row r="197" spans="1:15" s="41" customFormat="1">
      <c r="A197" s="66" t="s">
        <v>1729</v>
      </c>
      <c r="B197" s="67" t="s">
        <v>1878</v>
      </c>
      <c r="C197" s="68">
        <v>2008</v>
      </c>
      <c r="D197" s="68" t="s">
        <v>863</v>
      </c>
      <c r="E197" s="68" t="s">
        <v>1879</v>
      </c>
      <c r="F197" s="68">
        <v>37</v>
      </c>
      <c r="G197" s="68">
        <v>9</v>
      </c>
      <c r="H197" s="68" t="s">
        <v>1880</v>
      </c>
      <c r="I197" s="69">
        <v>2</v>
      </c>
      <c r="J197" s="69" t="s">
        <v>1881</v>
      </c>
      <c r="K197" s="69" t="s">
        <v>1730</v>
      </c>
      <c r="L197" s="69" t="s">
        <v>1776</v>
      </c>
      <c r="M197" s="69" t="s">
        <v>1882</v>
      </c>
      <c r="N197" s="69" t="s">
        <v>1883</v>
      </c>
      <c r="O197" s="69" t="s">
        <v>1884</v>
      </c>
    </row>
    <row r="198" spans="1:15" s="41" customFormat="1">
      <c r="A198" s="66" t="s">
        <v>1741</v>
      </c>
      <c r="B198" s="67" t="s">
        <v>1885</v>
      </c>
      <c r="C198" s="68">
        <v>2008</v>
      </c>
      <c r="D198" s="68" t="s">
        <v>1887</v>
      </c>
      <c r="E198" s="68" t="s">
        <v>1886</v>
      </c>
      <c r="F198" s="68">
        <v>29</v>
      </c>
      <c r="G198" s="68">
        <v>3</v>
      </c>
      <c r="H198" s="68" t="s">
        <v>1888</v>
      </c>
      <c r="I198" s="69">
        <v>2</v>
      </c>
      <c r="J198" s="69" t="s">
        <v>1889</v>
      </c>
      <c r="K198" s="69" t="s">
        <v>1730</v>
      </c>
      <c r="L198" s="69" t="s">
        <v>1776</v>
      </c>
      <c r="M198" s="69" t="s">
        <v>1826</v>
      </c>
      <c r="N198" s="69" t="s">
        <v>1890</v>
      </c>
      <c r="O198" s="69" t="s">
        <v>1891</v>
      </c>
    </row>
    <row r="199" spans="1:15" s="41" customFormat="1">
      <c r="A199" s="66" t="s">
        <v>1730</v>
      </c>
      <c r="B199" s="67" t="s">
        <v>1842</v>
      </c>
      <c r="C199" s="68">
        <v>2009</v>
      </c>
      <c r="D199" s="68" t="s">
        <v>1893</v>
      </c>
      <c r="E199" s="68" t="s">
        <v>1892</v>
      </c>
      <c r="F199" s="68">
        <v>48</v>
      </c>
      <c r="G199" s="68">
        <v>3</v>
      </c>
      <c r="H199" s="68" t="s">
        <v>1894</v>
      </c>
      <c r="I199" s="69">
        <v>2</v>
      </c>
      <c r="J199" s="69" t="s">
        <v>1895</v>
      </c>
      <c r="K199" s="69" t="s">
        <v>1730</v>
      </c>
      <c r="L199" s="69" t="s">
        <v>1781</v>
      </c>
      <c r="M199" s="69" t="s">
        <v>1782</v>
      </c>
      <c r="N199" s="69" t="s">
        <v>1896</v>
      </c>
      <c r="O199" s="69" t="s">
        <v>1897</v>
      </c>
    </row>
    <row r="200" spans="1:15" s="41" customFormat="1">
      <c r="A200" s="66" t="s">
        <v>1736</v>
      </c>
      <c r="B200" s="67" t="s">
        <v>1899</v>
      </c>
      <c r="C200" s="68">
        <v>2009</v>
      </c>
      <c r="D200" s="68" t="s">
        <v>1873</v>
      </c>
      <c r="E200" s="68" t="s">
        <v>1900</v>
      </c>
      <c r="F200" s="68">
        <v>20</v>
      </c>
      <c r="G200" s="68">
        <v>4</v>
      </c>
      <c r="H200" s="68" t="s">
        <v>1901</v>
      </c>
      <c r="I200" s="69">
        <v>2</v>
      </c>
      <c r="J200" s="97" t="s">
        <v>1902</v>
      </c>
      <c r="K200" s="69" t="s">
        <v>1736</v>
      </c>
      <c r="L200" s="69" t="s">
        <v>1903</v>
      </c>
      <c r="M200" s="69" t="s">
        <v>1782</v>
      </c>
      <c r="N200" s="69" t="s">
        <v>1904</v>
      </c>
      <c r="O200" s="69" t="s">
        <v>1905</v>
      </c>
    </row>
    <row r="201" spans="1:15" s="41" customFormat="1">
      <c r="A201" s="66" t="s">
        <v>1736</v>
      </c>
      <c r="B201" s="67" t="s">
        <v>1906</v>
      </c>
      <c r="C201" s="68">
        <v>2009</v>
      </c>
      <c r="D201" s="68" t="s">
        <v>1898</v>
      </c>
      <c r="E201" s="68" t="s">
        <v>1907</v>
      </c>
      <c r="F201" s="68">
        <v>4</v>
      </c>
      <c r="G201" s="68">
        <v>1</v>
      </c>
      <c r="H201" s="68" t="s">
        <v>1908</v>
      </c>
      <c r="I201" s="69">
        <v>2</v>
      </c>
      <c r="J201" s="83" t="s">
        <v>1909</v>
      </c>
      <c r="K201" s="69" t="s">
        <v>1823</v>
      </c>
      <c r="L201" s="69" t="s">
        <v>1806</v>
      </c>
      <c r="M201" s="69" t="s">
        <v>1910</v>
      </c>
      <c r="N201" s="69" t="s">
        <v>1911</v>
      </c>
      <c r="O201" s="69" t="s">
        <v>1912</v>
      </c>
    </row>
    <row r="202" spans="1:15" s="41" customFormat="1">
      <c r="A202" s="66" t="s">
        <v>1742</v>
      </c>
      <c r="B202" s="67" t="s">
        <v>1913</v>
      </c>
      <c r="C202" s="68">
        <v>2009</v>
      </c>
      <c r="D202" s="68" t="s">
        <v>1898</v>
      </c>
      <c r="E202" s="68" t="s">
        <v>1914</v>
      </c>
      <c r="F202" s="68">
        <v>4</v>
      </c>
      <c r="G202" s="68">
        <v>3</v>
      </c>
      <c r="H202" s="68" t="s">
        <v>1915</v>
      </c>
      <c r="I202" s="69">
        <v>2</v>
      </c>
      <c r="J202" s="84" t="s">
        <v>1916</v>
      </c>
      <c r="K202" s="69" t="s">
        <v>1775</v>
      </c>
      <c r="L202" s="69" t="s">
        <v>1776</v>
      </c>
      <c r="M202" s="69" t="s">
        <v>1782</v>
      </c>
      <c r="N202" s="69" t="s">
        <v>1917</v>
      </c>
      <c r="O202" s="69" t="s">
        <v>1918</v>
      </c>
    </row>
    <row r="203" spans="1:15" s="41" customFormat="1">
      <c r="A203" s="66" t="s">
        <v>1736</v>
      </c>
      <c r="B203" s="74" t="s">
        <v>1919</v>
      </c>
      <c r="C203" s="69">
        <v>2010</v>
      </c>
      <c r="D203" s="69" t="s">
        <v>1780</v>
      </c>
      <c r="E203" s="69" t="s">
        <v>1920</v>
      </c>
      <c r="F203" s="69">
        <v>12</v>
      </c>
      <c r="G203" s="69">
        <v>2</v>
      </c>
      <c r="H203" s="69" t="s">
        <v>1921</v>
      </c>
      <c r="I203" s="69">
        <v>1</v>
      </c>
      <c r="J203" s="69" t="s">
        <v>1922</v>
      </c>
      <c r="K203" s="69" t="s">
        <v>1798</v>
      </c>
      <c r="L203" s="69" t="s">
        <v>1776</v>
      </c>
      <c r="M203" s="69" t="s">
        <v>1853</v>
      </c>
      <c r="N203" s="69" t="s">
        <v>1923</v>
      </c>
      <c r="O203" s="69" t="s">
        <v>1924</v>
      </c>
    </row>
    <row r="204" spans="1:15" s="41" customFormat="1">
      <c r="A204" s="66" t="s">
        <v>1736</v>
      </c>
      <c r="B204" s="67" t="s">
        <v>1925</v>
      </c>
      <c r="C204" s="68">
        <v>2010</v>
      </c>
      <c r="D204" s="68" t="s">
        <v>1927</v>
      </c>
      <c r="E204" s="68" t="s">
        <v>1926</v>
      </c>
      <c r="F204" s="68">
        <v>13</v>
      </c>
      <c r="G204" s="68">
        <v>2</v>
      </c>
      <c r="H204" s="68" t="s">
        <v>1928</v>
      </c>
      <c r="I204" s="69">
        <v>2</v>
      </c>
      <c r="J204" s="92" t="s">
        <v>1929</v>
      </c>
      <c r="K204" s="69" t="s">
        <v>1736</v>
      </c>
      <c r="L204" s="69" t="s">
        <v>1781</v>
      </c>
      <c r="M204" s="69" t="s">
        <v>1810</v>
      </c>
      <c r="N204" s="69" t="s">
        <v>1930</v>
      </c>
      <c r="O204" s="69" t="s">
        <v>1931</v>
      </c>
    </row>
    <row r="205" spans="1:15" s="41" customFormat="1">
      <c r="A205" s="66" t="s">
        <v>1741</v>
      </c>
      <c r="B205" s="67" t="s">
        <v>1932</v>
      </c>
      <c r="C205" s="68">
        <v>2010</v>
      </c>
      <c r="D205" s="68" t="s">
        <v>863</v>
      </c>
      <c r="E205" s="68" t="s">
        <v>864</v>
      </c>
      <c r="F205" s="68">
        <v>39</v>
      </c>
      <c r="G205" s="68">
        <v>9</v>
      </c>
      <c r="H205" s="68" t="s">
        <v>1933</v>
      </c>
      <c r="I205" s="69">
        <v>2</v>
      </c>
      <c r="J205" s="70" t="s">
        <v>1934</v>
      </c>
      <c r="K205" s="69" t="s">
        <v>1823</v>
      </c>
      <c r="L205" s="69" t="s">
        <v>1776</v>
      </c>
      <c r="M205" s="69" t="s">
        <v>1935</v>
      </c>
      <c r="N205" s="69" t="s">
        <v>1936</v>
      </c>
      <c r="O205" s="69" t="s">
        <v>1937</v>
      </c>
    </row>
    <row r="206" spans="1:15" s="41" customFormat="1">
      <c r="A206" s="66" t="s">
        <v>1729</v>
      </c>
      <c r="B206" s="67" t="s">
        <v>1941</v>
      </c>
      <c r="C206" s="68">
        <v>2011</v>
      </c>
      <c r="D206" s="68" t="s">
        <v>1943</v>
      </c>
      <c r="E206" s="68" t="s">
        <v>1942</v>
      </c>
      <c r="F206" s="68">
        <v>21</v>
      </c>
      <c r="G206" s="68">
        <v>4</v>
      </c>
      <c r="H206" s="68" t="s">
        <v>512</v>
      </c>
      <c r="I206" s="69">
        <v>2</v>
      </c>
      <c r="J206" s="79" t="s">
        <v>1944</v>
      </c>
      <c r="K206" s="69" t="s">
        <v>1945</v>
      </c>
      <c r="L206" s="69" t="s">
        <v>1776</v>
      </c>
      <c r="M206" s="69" t="s">
        <v>1826</v>
      </c>
      <c r="N206" s="69" t="s">
        <v>1946</v>
      </c>
      <c r="O206" s="69" t="s">
        <v>1947</v>
      </c>
    </row>
    <row r="207" spans="1:15" s="41" customFormat="1">
      <c r="A207" s="66" t="s">
        <v>1729</v>
      </c>
      <c r="B207" s="67" t="s">
        <v>1948</v>
      </c>
      <c r="C207" s="68">
        <v>2013</v>
      </c>
      <c r="D207" s="68" t="s">
        <v>1950</v>
      </c>
      <c r="E207" s="68" t="s">
        <v>1949</v>
      </c>
      <c r="F207" s="68">
        <v>47</v>
      </c>
      <c r="G207" s="68">
        <v>10</v>
      </c>
      <c r="H207" s="68" t="s">
        <v>1951</v>
      </c>
      <c r="I207" s="69">
        <v>1</v>
      </c>
      <c r="J207" s="69" t="s">
        <v>1952</v>
      </c>
      <c r="K207" s="69" t="s">
        <v>1730</v>
      </c>
      <c r="L207" s="69" t="s">
        <v>1776</v>
      </c>
      <c r="M207" s="69" t="s">
        <v>1882</v>
      </c>
      <c r="N207" s="69" t="s">
        <v>1953</v>
      </c>
      <c r="O207" s="69" t="s">
        <v>1954</v>
      </c>
    </row>
    <row r="208" spans="1:15" s="41" customFormat="1">
      <c r="A208" s="66" t="s">
        <v>1741</v>
      </c>
      <c r="B208" s="67" t="s">
        <v>1955</v>
      </c>
      <c r="C208" s="68">
        <v>2013</v>
      </c>
      <c r="D208" s="68" t="s">
        <v>1957</v>
      </c>
      <c r="E208" s="68" t="s">
        <v>1956</v>
      </c>
      <c r="F208" s="68">
        <v>27</v>
      </c>
      <c r="G208" s="68">
        <v>2</v>
      </c>
      <c r="H208" s="68" t="s">
        <v>1958</v>
      </c>
      <c r="I208" s="69">
        <v>1</v>
      </c>
      <c r="J208" s="71" t="s">
        <v>1959</v>
      </c>
      <c r="K208" s="69" t="s">
        <v>1823</v>
      </c>
      <c r="L208" s="69" t="s">
        <v>1776</v>
      </c>
      <c r="M208" s="69" t="s">
        <v>1882</v>
      </c>
      <c r="N208" s="69" t="s">
        <v>1960</v>
      </c>
      <c r="O208" s="69" t="s">
        <v>1961</v>
      </c>
    </row>
    <row r="209" spans="1:15" s="41" customFormat="1">
      <c r="A209" s="66" t="s">
        <v>1742</v>
      </c>
      <c r="B209" s="67" t="s">
        <v>1962</v>
      </c>
      <c r="C209" s="68">
        <v>2013</v>
      </c>
      <c r="D209" s="68" t="s">
        <v>1898</v>
      </c>
      <c r="E209" s="68" t="s">
        <v>1963</v>
      </c>
      <c r="F209" s="68">
        <v>8</v>
      </c>
      <c r="G209" s="68">
        <v>3</v>
      </c>
      <c r="H209" s="68" t="s">
        <v>1964</v>
      </c>
      <c r="I209" s="69">
        <v>1</v>
      </c>
      <c r="J209" s="83" t="s">
        <v>1965</v>
      </c>
      <c r="K209" s="69" t="s">
        <v>1798</v>
      </c>
      <c r="L209" s="69" t="s">
        <v>1776</v>
      </c>
      <c r="M209" s="69" t="s">
        <v>1853</v>
      </c>
      <c r="N209" s="69" t="s">
        <v>1966</v>
      </c>
      <c r="O209" s="69" t="s">
        <v>1967</v>
      </c>
    </row>
    <row r="210" spans="1:15" s="41" customFormat="1">
      <c r="A210" s="66" t="s">
        <v>1729</v>
      </c>
      <c r="B210" s="67" t="s">
        <v>1968</v>
      </c>
      <c r="C210" s="68">
        <v>2013</v>
      </c>
      <c r="D210" s="68" t="s">
        <v>1379</v>
      </c>
      <c r="E210" s="68" t="s">
        <v>1969</v>
      </c>
      <c r="F210" s="68">
        <v>15</v>
      </c>
      <c r="G210" s="68">
        <v>2</v>
      </c>
      <c r="H210" s="68" t="s">
        <v>1970</v>
      </c>
      <c r="I210" s="69">
        <v>1</v>
      </c>
      <c r="J210" s="69" t="s">
        <v>1971</v>
      </c>
      <c r="K210" s="69" t="s">
        <v>1798</v>
      </c>
      <c r="L210" s="69" t="s">
        <v>1776</v>
      </c>
      <c r="M210" s="69" t="s">
        <v>1939</v>
      </c>
      <c r="N210" s="69" t="s">
        <v>1972</v>
      </c>
      <c r="O210" s="69" t="s">
        <v>1973</v>
      </c>
    </row>
    <row r="211" spans="1:15" s="41" customFormat="1">
      <c r="A211" s="66" t="s">
        <v>1729</v>
      </c>
      <c r="B211" s="67" t="s">
        <v>1974</v>
      </c>
      <c r="C211" s="68">
        <v>2013</v>
      </c>
      <c r="D211" s="68" t="s">
        <v>1976</v>
      </c>
      <c r="E211" s="68" t="s">
        <v>1975</v>
      </c>
      <c r="F211" s="68">
        <v>22</v>
      </c>
      <c r="G211" s="68">
        <v>2</v>
      </c>
      <c r="H211" s="68" t="s">
        <v>1977</v>
      </c>
      <c r="I211" s="69">
        <v>1</v>
      </c>
      <c r="J211" s="69" t="s">
        <v>1978</v>
      </c>
      <c r="K211" s="69" t="s">
        <v>1938</v>
      </c>
      <c r="L211" s="69" t="s">
        <v>1776</v>
      </c>
      <c r="M211" s="69" t="s">
        <v>1979</v>
      </c>
      <c r="N211" s="69" t="s">
        <v>1980</v>
      </c>
      <c r="O211" s="69" t="s">
        <v>1981</v>
      </c>
    </row>
    <row r="212" spans="1:15" s="41" customFormat="1">
      <c r="A212" s="66" t="s">
        <v>1742</v>
      </c>
      <c r="B212" s="67" t="s">
        <v>1982</v>
      </c>
      <c r="C212" s="68">
        <v>2013</v>
      </c>
      <c r="D212" s="68" t="s">
        <v>1003</v>
      </c>
      <c r="E212" s="68" t="s">
        <v>1983</v>
      </c>
      <c r="F212" s="68">
        <v>13</v>
      </c>
      <c r="G212" s="68">
        <v>5</v>
      </c>
      <c r="H212" s="68" t="s">
        <v>1984</v>
      </c>
      <c r="I212" s="69">
        <v>2</v>
      </c>
      <c r="J212" s="73" t="s">
        <v>1985</v>
      </c>
      <c r="K212" s="69" t="s">
        <v>1730</v>
      </c>
      <c r="L212" s="69" t="s">
        <v>1986</v>
      </c>
      <c r="M212" s="69" t="s">
        <v>1987</v>
      </c>
      <c r="N212" s="69" t="s">
        <v>1988</v>
      </c>
      <c r="O212" s="69" t="s">
        <v>1989</v>
      </c>
    </row>
    <row r="213" spans="1:15" s="41" customFormat="1">
      <c r="A213" s="66" t="s">
        <v>1729</v>
      </c>
      <c r="B213" s="67" t="s">
        <v>1990</v>
      </c>
      <c r="C213" s="68">
        <v>2013</v>
      </c>
      <c r="D213" s="68" t="s">
        <v>743</v>
      </c>
      <c r="E213" s="68" t="s">
        <v>193</v>
      </c>
      <c r="F213" s="68">
        <v>27</v>
      </c>
      <c r="G213" s="68">
        <v>3</v>
      </c>
      <c r="H213" s="68" t="s">
        <v>1991</v>
      </c>
      <c r="I213" s="69">
        <v>2</v>
      </c>
      <c r="J213" s="69" t="s">
        <v>1992</v>
      </c>
      <c r="K213" s="69" t="s">
        <v>1730</v>
      </c>
      <c r="L213" s="69" t="s">
        <v>1781</v>
      </c>
      <c r="M213" s="69" t="s">
        <v>1993</v>
      </c>
      <c r="N213" s="69" t="s">
        <v>1994</v>
      </c>
      <c r="O213" s="69" t="s">
        <v>1995</v>
      </c>
    </row>
    <row r="214" spans="1:15" s="41" customFormat="1">
      <c r="A214" s="66" t="s">
        <v>1729</v>
      </c>
      <c r="B214" s="67" t="s">
        <v>1997</v>
      </c>
      <c r="C214" s="68">
        <v>2014</v>
      </c>
      <c r="D214" s="68" t="s">
        <v>1999</v>
      </c>
      <c r="E214" s="68" t="s">
        <v>1998</v>
      </c>
      <c r="F214" s="68">
        <v>234</v>
      </c>
      <c r="G214" s="77">
        <v>42038</v>
      </c>
      <c r="H214" s="68" t="s">
        <v>2000</v>
      </c>
      <c r="I214" s="69">
        <v>1</v>
      </c>
      <c r="J214" s="76" t="s">
        <v>2001</v>
      </c>
      <c r="K214" s="69" t="s">
        <v>1798</v>
      </c>
      <c r="L214" s="69" t="s">
        <v>1776</v>
      </c>
      <c r="M214" s="69" t="s">
        <v>1853</v>
      </c>
      <c r="N214" s="69" t="s">
        <v>2002</v>
      </c>
      <c r="O214" s="69" t="s">
        <v>1855</v>
      </c>
    </row>
    <row r="215" spans="1:15" s="41" customFormat="1">
      <c r="A215" s="66" t="s">
        <v>1729</v>
      </c>
      <c r="B215" s="67" t="s">
        <v>2003</v>
      </c>
      <c r="C215" s="68">
        <v>2014</v>
      </c>
      <c r="D215" s="68" t="s">
        <v>1996</v>
      </c>
      <c r="E215" s="68" t="s">
        <v>2004</v>
      </c>
      <c r="F215" s="68">
        <v>83</v>
      </c>
      <c r="G215" s="80"/>
      <c r="H215" s="68" t="s">
        <v>2005</v>
      </c>
      <c r="I215" s="69">
        <v>1</v>
      </c>
      <c r="J215" s="69" t="s">
        <v>2006</v>
      </c>
      <c r="K215" s="69" t="s">
        <v>1938</v>
      </c>
      <c r="L215" s="69" t="s">
        <v>1776</v>
      </c>
      <c r="M215" s="69" t="s">
        <v>2007</v>
      </c>
      <c r="N215" s="69" t="s">
        <v>2008</v>
      </c>
      <c r="O215" s="69" t="s">
        <v>2009</v>
      </c>
    </row>
    <row r="216" spans="1:15" s="41" customFormat="1">
      <c r="A216" s="66" t="s">
        <v>1729</v>
      </c>
      <c r="B216" s="67" t="s">
        <v>2010</v>
      </c>
      <c r="C216" s="68">
        <v>2014</v>
      </c>
      <c r="D216" s="68" t="s">
        <v>1996</v>
      </c>
      <c r="E216" s="68" t="s">
        <v>2011</v>
      </c>
      <c r="F216" s="68">
        <v>83</v>
      </c>
      <c r="G216" s="80"/>
      <c r="H216" s="68" t="s">
        <v>2012</v>
      </c>
      <c r="I216" s="69">
        <v>1</v>
      </c>
      <c r="J216" s="81" t="s">
        <v>2013</v>
      </c>
      <c r="K216" s="69" t="s">
        <v>1823</v>
      </c>
      <c r="L216" s="69" t="s">
        <v>1776</v>
      </c>
      <c r="M216" s="69" t="s">
        <v>2014</v>
      </c>
      <c r="N216" s="69" t="s">
        <v>2015</v>
      </c>
      <c r="O216" s="69" t="s">
        <v>2016</v>
      </c>
    </row>
    <row r="217" spans="1:15" s="41" customFormat="1">
      <c r="A217" s="66" t="s">
        <v>1729</v>
      </c>
      <c r="B217" s="67" t="s">
        <v>2017</v>
      </c>
      <c r="C217" s="68">
        <v>2014</v>
      </c>
      <c r="D217" s="68" t="s">
        <v>2019</v>
      </c>
      <c r="E217" s="68" t="s">
        <v>2018</v>
      </c>
      <c r="F217" s="68">
        <v>51</v>
      </c>
      <c r="G217" s="80"/>
      <c r="H217" s="68" t="s">
        <v>2020</v>
      </c>
      <c r="I217" s="69">
        <v>1</v>
      </c>
      <c r="J217" s="76" t="s">
        <v>2021</v>
      </c>
      <c r="K217" s="69" t="s">
        <v>1798</v>
      </c>
      <c r="L217" s="69" t="s">
        <v>1776</v>
      </c>
      <c r="M217" s="69" t="s">
        <v>2022</v>
      </c>
      <c r="N217" s="69" t="s">
        <v>2023</v>
      </c>
      <c r="O217" s="69" t="s">
        <v>2024</v>
      </c>
    </row>
    <row r="218" spans="1:15" s="41" customFormat="1">
      <c r="A218" s="66" t="s">
        <v>1729</v>
      </c>
      <c r="B218" s="67" t="s">
        <v>2025</v>
      </c>
      <c r="C218" s="68">
        <v>2014</v>
      </c>
      <c r="D218" s="68" t="s">
        <v>2027</v>
      </c>
      <c r="E218" s="68" t="s">
        <v>2026</v>
      </c>
      <c r="F218" s="68">
        <v>48</v>
      </c>
      <c r="G218" s="77">
        <v>42006</v>
      </c>
      <c r="H218" s="68" t="s">
        <v>2028</v>
      </c>
      <c r="I218" s="69">
        <v>2</v>
      </c>
      <c r="J218" s="69" t="s">
        <v>2029</v>
      </c>
      <c r="K218" s="69" t="s">
        <v>1736</v>
      </c>
      <c r="L218" s="69" t="s">
        <v>1776</v>
      </c>
      <c r="M218" s="69" t="s">
        <v>2030</v>
      </c>
      <c r="N218" s="69" t="s">
        <v>2031</v>
      </c>
      <c r="O218" s="69" t="s">
        <v>2032</v>
      </c>
    </row>
    <row r="219" spans="1:15" s="41" customFormat="1">
      <c r="A219" s="66" t="s">
        <v>1730</v>
      </c>
      <c r="B219" s="67" t="s">
        <v>2038</v>
      </c>
      <c r="C219" s="68">
        <v>2015</v>
      </c>
      <c r="D219" s="68" t="s">
        <v>2040</v>
      </c>
      <c r="E219" s="68" t="s">
        <v>2039</v>
      </c>
      <c r="F219" s="68">
        <v>23</v>
      </c>
      <c r="G219" s="68">
        <v>2</v>
      </c>
      <c r="H219" s="68" t="s">
        <v>2041</v>
      </c>
      <c r="I219" s="69">
        <v>1</v>
      </c>
      <c r="J219" s="73" t="s">
        <v>2042</v>
      </c>
      <c r="K219" s="69" t="s">
        <v>1730</v>
      </c>
      <c r="L219" s="69" t="s">
        <v>1776</v>
      </c>
      <c r="M219" s="69" t="s">
        <v>2043</v>
      </c>
      <c r="N219" s="69" t="s">
        <v>2044</v>
      </c>
      <c r="O219" s="69" t="s">
        <v>2045</v>
      </c>
    </row>
    <row r="220" spans="1:15" s="41" customFormat="1">
      <c r="A220" s="66" t="s">
        <v>1729</v>
      </c>
      <c r="B220" s="67" t="s">
        <v>2046</v>
      </c>
      <c r="C220" s="68">
        <v>2015</v>
      </c>
      <c r="D220" s="68" t="s">
        <v>2048</v>
      </c>
      <c r="E220" s="68" t="s">
        <v>2047</v>
      </c>
      <c r="F220" s="68">
        <v>58</v>
      </c>
      <c r="G220" s="68">
        <v>1</v>
      </c>
      <c r="H220" s="68" t="s">
        <v>2049</v>
      </c>
      <c r="I220" s="69">
        <v>1</v>
      </c>
      <c r="J220" s="71" t="s">
        <v>2050</v>
      </c>
      <c r="K220" s="69" t="s">
        <v>1823</v>
      </c>
      <c r="L220" s="69" t="s">
        <v>1776</v>
      </c>
      <c r="M220" s="69" t="s">
        <v>1940</v>
      </c>
      <c r="N220" s="69" t="s">
        <v>2051</v>
      </c>
      <c r="O220" s="69" t="s">
        <v>2052</v>
      </c>
    </row>
    <row r="221" spans="1:15" s="41" customFormat="1">
      <c r="A221" s="66" t="s">
        <v>1729</v>
      </c>
      <c r="B221" s="67" t="s">
        <v>2053</v>
      </c>
      <c r="C221" s="68">
        <v>2015</v>
      </c>
      <c r="D221" s="68" t="s">
        <v>1780</v>
      </c>
      <c r="E221" s="68" t="s">
        <v>2054</v>
      </c>
      <c r="F221" s="68">
        <v>17</v>
      </c>
      <c r="G221" s="68">
        <v>2</v>
      </c>
      <c r="H221" s="68" t="s">
        <v>2055</v>
      </c>
      <c r="I221" s="69">
        <v>1</v>
      </c>
      <c r="J221" s="79" t="s">
        <v>2056</v>
      </c>
      <c r="K221" s="69" t="s">
        <v>2057</v>
      </c>
      <c r="L221" s="69" t="s">
        <v>1776</v>
      </c>
      <c r="M221" s="69" t="s">
        <v>1826</v>
      </c>
      <c r="N221" s="69" t="s">
        <v>2058</v>
      </c>
      <c r="O221" s="69" t="s">
        <v>2059</v>
      </c>
    </row>
    <row r="222" spans="1:15" s="41" customFormat="1">
      <c r="A222" s="66" t="s">
        <v>1729</v>
      </c>
      <c r="B222" s="67" t="s">
        <v>2060</v>
      </c>
      <c r="C222" s="68">
        <v>2015</v>
      </c>
      <c r="D222" s="68" t="s">
        <v>1898</v>
      </c>
      <c r="E222" s="68" t="s">
        <v>2061</v>
      </c>
      <c r="F222" s="68">
        <v>10</v>
      </c>
      <c r="G222" s="68">
        <v>1</v>
      </c>
      <c r="H222" s="68" t="s">
        <v>2062</v>
      </c>
      <c r="I222" s="69">
        <v>2</v>
      </c>
      <c r="J222" s="78" t="s">
        <v>2063</v>
      </c>
      <c r="K222" s="69" t="s">
        <v>2064</v>
      </c>
      <c r="L222" s="69" t="s">
        <v>1806</v>
      </c>
      <c r="M222" s="69" t="s">
        <v>2065</v>
      </c>
      <c r="N222" s="69" t="s">
        <v>2066</v>
      </c>
      <c r="O222" s="69" t="s">
        <v>2067</v>
      </c>
    </row>
  </sheetData>
  <autoFilter ref="B1:J142" xr:uid="{00000000-0009-0000-0000-000002000000}">
    <sortState xmlns:xlrd2="http://schemas.microsoft.com/office/spreadsheetml/2017/richdata2" ref="B2:J142">
      <sortCondition ref="C1:C143"/>
    </sortState>
  </autoFilter>
  <sortState xmlns:xlrd2="http://schemas.microsoft.com/office/spreadsheetml/2017/richdata2" ref="A1:V222">
    <sortCondition ref="A1:A222"/>
  </sortState>
  <phoneticPr fontId="13" type="noConversion"/>
  <hyperlinks>
    <hyperlink ref="B85" r:id="rId1" tooltip="Find more records by this author" display="https://apps.webofknowledge.com/DaisyOneClickSearch.do?product=WOS&amp;search_mode=DaisyOneClickSearch&amp;colName=WOS&amp;SID=D3eu29ZLqNrxg91JErw&amp;author_name=Zhou,%20YY&amp;dais_id=42460264&amp;excludeEventConfig=ExcludeIfFromFullRecPage" xr:uid="{00000000-0004-0000-0200-000000000000}"/>
    <hyperlink ref="B45" r:id="rId2" tooltip="Find more records by this author" display="https://apps.webofknowledge.com/DaisyOneClickSearch.do?product=WOS&amp;search_mode=DaisyOneClickSearch&amp;colName=WOS&amp;SID=D3eu29ZLqNrxg91JErw&amp;author_name=Hwang,%20YJ&amp;dais_id=2004299084&amp;excludeEventConfig=ExcludeIfFromFullRecPage" xr:uid="{00000000-0004-0000-0200-000001000000}"/>
    <hyperlink ref="B51" r:id="rId3" tooltip="Find more records by this author" display="https://apps.webofknowledge.com/DaisyOneClickSearch.do?product=WOS&amp;search_mode=DaisyOneClickSearch&amp;colName=WOS&amp;SID=D3eu29ZLqNrxg91JErw&amp;author_name=Cox,%20J&amp;dais_id=3355702&amp;excludeEventConfig=ExcludeIfFromFullRecPage" xr:uid="{00000000-0004-0000-0200-000002000000}"/>
    <hyperlink ref="B140" r:id="rId4" tooltip="Find more records by this author" display="https://apps.webofknowledge.com/DaisyOneClickSearch.do?product=WOS&amp;search_mode=DaisyOneClickSearch&amp;colName=WOS&amp;SID=E38PLZqkpXy19OyWxyN&amp;author_name=Marchand,%20A&amp;dais_id=23228566&amp;excludeEventConfig=ExcludeIfFromFullRecPage" xr:uid="{00000000-0004-0000-0200-000003000000}"/>
    <hyperlink ref="B122" r:id="rId5" tooltip="Find more records by this author" display="https://apps.webofknowledge.com/DaisyOneClickSearch.do?product=WOS&amp;search_mode=DaisyOneClickSearch&amp;colName=WOS&amp;SID=C1RLsXlqloM6lUGbSd4&amp;author_name=Shiller,%20BR&amp;dais_id=79638275&amp;excludeEventConfig=ExcludeIfFromFullRecPage" xr:uid="{00000000-0004-0000-0200-000004000000}"/>
    <hyperlink ref="D160" r:id="rId6" tooltip="View journal impact" display="javascript:;" xr:uid="{00000000-0004-0000-0200-000005000000}"/>
    <hyperlink ref="E160" r:id="rId7" display="https://apps.webofknowledge.com/full_record.do?product=WOS&amp;search_mode=MarkedList&amp;qid=12&amp;SID=C15VV23fDZ933xJjSBC&amp;page=2&amp;doc=58&amp;colName=WOS" xr:uid="{00000000-0004-0000-0200-000006000000}"/>
    <hyperlink ref="B90" r:id="rId8" tooltip="Find more records by this author" display="https://apps.webofknowledge.com/DaisyOneClickSearch.do?product=WOS&amp;search_mode=DaisyOneClickSearch&amp;colName=WOS&amp;SID=C15VV23fDZ933xJjSBC&amp;author_name=Burger-Helmchen,%20T&amp;dais_id=12928005&amp;excludeEventConfig=ExcludeIfFromFullRecPage" xr:uid="{00000000-0004-0000-0200-000007000000}"/>
    <hyperlink ref="D184" r:id="rId9" display="http://onlinelibrary.wiley.com.libproxy.aalto.fi/journal/10.1111/(ISSN)1540-627X" xr:uid="{00000000-0004-0000-0200-00000A000000}"/>
  </hyperlinks>
  <pageMargins left="0.7" right="0.7" top="0.75" bottom="0.75" header="0.3" footer="0.3"/>
  <pageSetup paperSize="9"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6BA6-8ECF-E042-A195-F92F6A1B2D30}">
  <dimension ref="A1:Q233"/>
  <sheetViews>
    <sheetView topLeftCell="A56" workbookViewId="0">
      <selection activeCell="N21" sqref="N21"/>
    </sheetView>
  </sheetViews>
  <sheetFormatPr baseColWidth="10" defaultRowHeight="16"/>
  <cols>
    <col min="1" max="1" width="20.1640625" style="34" customWidth="1"/>
    <col min="2" max="2" width="25.5" style="1" customWidth="1"/>
    <col min="6" max="6" width="17.5" customWidth="1"/>
    <col min="13" max="13" width="13.33203125" customWidth="1"/>
  </cols>
  <sheetData>
    <row r="1" spans="1:17" ht="17">
      <c r="A1" s="26" t="s">
        <v>1727</v>
      </c>
      <c r="B1" s="5" t="s">
        <v>1</v>
      </c>
      <c r="G1" t="s">
        <v>1761</v>
      </c>
    </row>
    <row r="2" spans="1:17" ht="17">
      <c r="A2" s="24" t="s">
        <v>1736</v>
      </c>
      <c r="B2" s="20">
        <v>2002</v>
      </c>
      <c r="F2" t="s">
        <v>1736</v>
      </c>
      <c r="G2">
        <f>COUNTIF($A$2:$A$233, F2)</f>
        <v>56</v>
      </c>
      <c r="J2" t="s">
        <v>1736</v>
      </c>
      <c r="K2" t="s">
        <v>1741</v>
      </c>
      <c r="L2" t="s">
        <v>1730</v>
      </c>
      <c r="M2" t="s">
        <v>1766</v>
      </c>
      <c r="N2" t="s">
        <v>1742</v>
      </c>
      <c r="O2" t="s">
        <v>1731</v>
      </c>
      <c r="P2" t="s">
        <v>1732</v>
      </c>
      <c r="Q2" s="20"/>
    </row>
    <row r="3" spans="1:17" ht="17">
      <c r="A3" s="23" t="s">
        <v>1736</v>
      </c>
      <c r="B3" s="21">
        <v>2003</v>
      </c>
      <c r="Q3" s="20"/>
    </row>
    <row r="4" spans="1:17" ht="17">
      <c r="A4" s="37" t="s">
        <v>1760</v>
      </c>
      <c r="B4" s="20">
        <v>2006</v>
      </c>
      <c r="Q4" s="20"/>
    </row>
    <row r="5" spans="1:17" ht="17">
      <c r="A5" s="24"/>
      <c r="B5" s="20"/>
      <c r="I5">
        <v>2001</v>
      </c>
      <c r="N5">
        <v>1</v>
      </c>
      <c r="Q5" s="21">
        <f t="shared" ref="Q5:Q23" si="0">SUM(J5:P5)</f>
        <v>1</v>
      </c>
    </row>
    <row r="6" spans="1:17" ht="17">
      <c r="A6" s="27" t="s">
        <v>1736</v>
      </c>
      <c r="B6" s="20">
        <v>2007</v>
      </c>
      <c r="F6" t="s">
        <v>1741</v>
      </c>
      <c r="G6">
        <f>COUNTIF($A$2:$A$233, F6)</f>
        <v>8</v>
      </c>
      <c r="I6">
        <v>2002</v>
      </c>
      <c r="J6">
        <v>1</v>
      </c>
      <c r="M6">
        <v>1</v>
      </c>
      <c r="O6" s="20"/>
      <c r="Q6" s="20">
        <f t="shared" si="0"/>
        <v>2</v>
      </c>
    </row>
    <row r="7" spans="1:17" ht="17">
      <c r="A7" s="37" t="s">
        <v>1736</v>
      </c>
      <c r="B7" s="21">
        <v>2007</v>
      </c>
      <c r="F7" t="s">
        <v>1730</v>
      </c>
      <c r="G7">
        <f>COUNTIF($A$2:$A$233, F7)</f>
        <v>19</v>
      </c>
      <c r="I7">
        <v>2003</v>
      </c>
      <c r="J7">
        <v>1</v>
      </c>
      <c r="L7">
        <v>2</v>
      </c>
      <c r="M7">
        <v>1</v>
      </c>
      <c r="O7" s="20"/>
      <c r="P7">
        <v>1</v>
      </c>
      <c r="Q7" s="21">
        <f t="shared" si="0"/>
        <v>5</v>
      </c>
    </row>
    <row r="8" spans="1:17" ht="17">
      <c r="A8" s="26"/>
      <c r="B8" s="20"/>
      <c r="F8" t="s">
        <v>1765</v>
      </c>
      <c r="G8">
        <f>COUNTIF($A$2:$A$233, F8)</f>
        <v>12</v>
      </c>
      <c r="I8">
        <v>2004</v>
      </c>
      <c r="O8" s="20">
        <v>1</v>
      </c>
      <c r="P8">
        <v>1</v>
      </c>
      <c r="Q8" s="21">
        <f t="shared" si="0"/>
        <v>2</v>
      </c>
    </row>
    <row r="9" spans="1:17" ht="17">
      <c r="A9" s="27" t="s">
        <v>1736</v>
      </c>
      <c r="B9" s="20">
        <v>2009</v>
      </c>
      <c r="I9">
        <v>2005</v>
      </c>
      <c r="K9">
        <v>1</v>
      </c>
      <c r="O9" s="18"/>
      <c r="Q9" s="21">
        <f t="shared" si="0"/>
        <v>1</v>
      </c>
    </row>
    <row r="10" spans="1:17" ht="17">
      <c r="A10" s="26"/>
      <c r="B10" s="21"/>
      <c r="F10" t="s">
        <v>1742</v>
      </c>
      <c r="G10">
        <f>COUNTIF($A$2:$A$233, F10)</f>
        <v>11</v>
      </c>
      <c r="I10">
        <v>2006</v>
      </c>
      <c r="J10">
        <v>1</v>
      </c>
      <c r="K10">
        <v>2</v>
      </c>
      <c r="L10">
        <v>1</v>
      </c>
      <c r="O10" s="17">
        <v>1</v>
      </c>
      <c r="P10">
        <v>2</v>
      </c>
      <c r="Q10" s="20">
        <f t="shared" si="0"/>
        <v>7</v>
      </c>
    </row>
    <row r="11" spans="1:17" ht="17">
      <c r="A11" s="27" t="s">
        <v>1736</v>
      </c>
      <c r="B11" s="20">
        <v>2010</v>
      </c>
      <c r="F11" t="s">
        <v>1760</v>
      </c>
      <c r="G11">
        <f>COUNTIF($A$2:$A$233, F11)</f>
        <v>42</v>
      </c>
      <c r="I11">
        <v>2007</v>
      </c>
      <c r="J11">
        <v>2</v>
      </c>
      <c r="L11">
        <v>1</v>
      </c>
      <c r="M11">
        <v>1</v>
      </c>
      <c r="N11">
        <v>2</v>
      </c>
      <c r="O11" s="17">
        <v>1</v>
      </c>
      <c r="P11">
        <v>3</v>
      </c>
      <c r="Q11" s="20">
        <f t="shared" si="0"/>
        <v>10</v>
      </c>
    </row>
    <row r="12" spans="1:17" ht="17">
      <c r="A12" s="27" t="s">
        <v>1736</v>
      </c>
      <c r="B12" s="20">
        <v>2010</v>
      </c>
      <c r="I12">
        <v>2008</v>
      </c>
      <c r="L12">
        <v>1</v>
      </c>
      <c r="O12" s="17"/>
      <c r="P12">
        <v>1</v>
      </c>
      <c r="Q12" s="20">
        <f t="shared" si="0"/>
        <v>2</v>
      </c>
    </row>
    <row r="13" spans="1:17" ht="17">
      <c r="A13" s="25" t="s">
        <v>1736</v>
      </c>
      <c r="B13" s="20">
        <v>2010</v>
      </c>
      <c r="F13" t="s">
        <v>1732</v>
      </c>
      <c r="G13">
        <f>COUNTIF($A$2:$A$233, F13)</f>
        <v>38</v>
      </c>
      <c r="I13">
        <v>2009</v>
      </c>
      <c r="J13">
        <v>1</v>
      </c>
      <c r="M13">
        <v>1</v>
      </c>
      <c r="O13" s="18">
        <v>2</v>
      </c>
      <c r="P13">
        <v>1</v>
      </c>
      <c r="Q13" s="21">
        <f t="shared" si="0"/>
        <v>5</v>
      </c>
    </row>
    <row r="14" spans="1:17" ht="17">
      <c r="A14" s="26"/>
      <c r="B14" s="20"/>
      <c r="G14">
        <f>SUM($G$2:$G$13)</f>
        <v>186</v>
      </c>
      <c r="I14">
        <v>2010</v>
      </c>
      <c r="J14">
        <v>3</v>
      </c>
      <c r="L14">
        <v>3</v>
      </c>
      <c r="O14" s="20">
        <v>1</v>
      </c>
      <c r="P14">
        <v>3</v>
      </c>
      <c r="Q14" s="20">
        <f t="shared" si="0"/>
        <v>10</v>
      </c>
    </row>
    <row r="15" spans="1:17" ht="17">
      <c r="A15" s="26"/>
      <c r="B15" s="20"/>
      <c r="I15">
        <v>2011</v>
      </c>
      <c r="J15">
        <v>3</v>
      </c>
      <c r="L15">
        <v>2</v>
      </c>
      <c r="M15">
        <v>1</v>
      </c>
      <c r="N15">
        <v>1</v>
      </c>
      <c r="O15" s="20">
        <v>3</v>
      </c>
      <c r="P15">
        <v>3</v>
      </c>
      <c r="Q15" s="20">
        <f t="shared" si="0"/>
        <v>13</v>
      </c>
    </row>
    <row r="16" spans="1:17" ht="17">
      <c r="A16" s="26" t="s">
        <v>1736</v>
      </c>
      <c r="B16" s="20">
        <v>2011</v>
      </c>
      <c r="I16">
        <v>2012</v>
      </c>
      <c r="J16">
        <v>1</v>
      </c>
      <c r="K16">
        <v>1</v>
      </c>
      <c r="L16">
        <v>1</v>
      </c>
      <c r="N16">
        <v>1</v>
      </c>
      <c r="O16" s="20">
        <v>2</v>
      </c>
      <c r="P16">
        <v>2</v>
      </c>
      <c r="Q16" s="21">
        <f t="shared" si="0"/>
        <v>8</v>
      </c>
    </row>
    <row r="17" spans="1:17" ht="17">
      <c r="A17" s="26" t="s">
        <v>1736</v>
      </c>
      <c r="B17" s="20">
        <v>2011</v>
      </c>
      <c r="I17">
        <v>2013</v>
      </c>
      <c r="J17">
        <v>3</v>
      </c>
      <c r="L17">
        <v>3</v>
      </c>
      <c r="M17">
        <v>2</v>
      </c>
      <c r="N17">
        <v>2</v>
      </c>
      <c r="O17" s="17">
        <v>9</v>
      </c>
      <c r="P17">
        <v>5</v>
      </c>
      <c r="Q17" s="21">
        <f t="shared" si="0"/>
        <v>24</v>
      </c>
    </row>
    <row r="18" spans="1:17" ht="17">
      <c r="A18" s="37" t="s">
        <v>1736</v>
      </c>
      <c r="B18" s="21">
        <v>2011</v>
      </c>
      <c r="I18">
        <v>2014</v>
      </c>
      <c r="J18">
        <v>1</v>
      </c>
      <c r="L18">
        <v>2</v>
      </c>
      <c r="M18">
        <v>1</v>
      </c>
      <c r="N18">
        <v>1</v>
      </c>
      <c r="O18" s="20">
        <v>5</v>
      </c>
      <c r="P18">
        <v>2</v>
      </c>
      <c r="Q18" s="20">
        <f t="shared" si="0"/>
        <v>12</v>
      </c>
    </row>
    <row r="19" spans="1:17" ht="17">
      <c r="A19" s="37" t="s">
        <v>1741</v>
      </c>
      <c r="B19" s="20">
        <v>2012</v>
      </c>
      <c r="I19">
        <v>2015</v>
      </c>
      <c r="J19">
        <v>9</v>
      </c>
      <c r="K19">
        <v>3</v>
      </c>
      <c r="M19">
        <v>1</v>
      </c>
      <c r="N19">
        <v>1</v>
      </c>
      <c r="O19" s="21">
        <v>9</v>
      </c>
      <c r="P19">
        <v>3</v>
      </c>
      <c r="Q19" s="20">
        <f t="shared" si="0"/>
        <v>26</v>
      </c>
    </row>
    <row r="20" spans="1:17" ht="17">
      <c r="A20" s="24" t="s">
        <v>1736</v>
      </c>
      <c r="B20" s="17">
        <v>2012</v>
      </c>
      <c r="I20">
        <v>2016</v>
      </c>
      <c r="J20">
        <v>9</v>
      </c>
      <c r="K20">
        <v>1</v>
      </c>
      <c r="L20">
        <v>2</v>
      </c>
      <c r="M20">
        <v>1</v>
      </c>
      <c r="N20">
        <v>1</v>
      </c>
      <c r="O20" s="20">
        <v>5</v>
      </c>
      <c r="P20">
        <v>1</v>
      </c>
      <c r="Q20" s="18">
        <f t="shared" si="0"/>
        <v>20</v>
      </c>
    </row>
    <row r="21" spans="1:17" ht="17">
      <c r="A21" s="37" t="s">
        <v>1765</v>
      </c>
      <c r="B21" s="21">
        <v>2013</v>
      </c>
      <c r="I21">
        <v>2017</v>
      </c>
      <c r="J21">
        <v>19</v>
      </c>
      <c r="L21">
        <v>2</v>
      </c>
      <c r="M21">
        <v>2</v>
      </c>
      <c r="N21">
        <v>1</v>
      </c>
      <c r="O21" s="20">
        <v>3</v>
      </c>
      <c r="P21">
        <v>9</v>
      </c>
      <c r="Q21" s="21">
        <f t="shared" si="0"/>
        <v>36</v>
      </c>
    </row>
    <row r="22" spans="1:17" ht="17">
      <c r="A22" s="37" t="s">
        <v>1760</v>
      </c>
      <c r="B22" s="17">
        <v>2013</v>
      </c>
      <c r="I22">
        <v>2018</v>
      </c>
      <c r="J22">
        <v>1</v>
      </c>
      <c r="P22">
        <v>1</v>
      </c>
      <c r="Q22" s="17">
        <f t="shared" si="0"/>
        <v>2</v>
      </c>
    </row>
    <row r="23" spans="1:17" ht="17">
      <c r="A23" s="28" t="s">
        <v>1736</v>
      </c>
      <c r="B23" s="20">
        <v>2013</v>
      </c>
      <c r="J23">
        <f>SUM($J$3:$J$22)</f>
        <v>55</v>
      </c>
      <c r="K23">
        <f>SUM($K$3:$K$22)</f>
        <v>8</v>
      </c>
      <c r="L23">
        <f>SUM($L$3:$L$22)</f>
        <v>20</v>
      </c>
      <c r="M23">
        <f>SUM($M$3:$M$22)</f>
        <v>12</v>
      </c>
      <c r="N23">
        <f>SUM($N$3:$N$22)</f>
        <v>11</v>
      </c>
      <c r="O23">
        <f>SUM($O$3:$O$22)</f>
        <v>42</v>
      </c>
      <c r="P23">
        <f>SUM($P$3:$P$22)</f>
        <v>38</v>
      </c>
      <c r="Q23" s="21">
        <f t="shared" si="0"/>
        <v>186</v>
      </c>
    </row>
    <row r="24" spans="1:17" ht="17">
      <c r="A24" s="27" t="s">
        <v>1736</v>
      </c>
      <c r="B24" s="20">
        <v>2013</v>
      </c>
      <c r="Q24" s="20"/>
    </row>
    <row r="25" spans="1:17" ht="17">
      <c r="A25" s="25" t="s">
        <v>1736</v>
      </c>
      <c r="B25" s="21">
        <v>2013</v>
      </c>
      <c r="Q25" s="20"/>
    </row>
    <row r="26" spans="1:17" ht="17">
      <c r="A26" s="28"/>
      <c r="B26" s="21"/>
      <c r="Q26" s="17"/>
    </row>
    <row r="27" spans="1:17" ht="17">
      <c r="A27" s="28" t="s">
        <v>1736</v>
      </c>
      <c r="B27" s="21">
        <v>2014</v>
      </c>
      <c r="Q27" s="17"/>
    </row>
    <row r="28" spans="1:17" ht="17">
      <c r="A28" s="24"/>
      <c r="B28" s="21"/>
      <c r="Q28" s="17"/>
    </row>
    <row r="29" spans="1:17" ht="17">
      <c r="A29" s="24"/>
      <c r="B29" s="21"/>
      <c r="Q29" s="20"/>
    </row>
    <row r="30" spans="1:17" ht="17">
      <c r="A30" s="24" t="s">
        <v>1736</v>
      </c>
      <c r="B30" s="17">
        <v>2015</v>
      </c>
      <c r="Q30" s="20"/>
    </row>
    <row r="31" spans="1:17" ht="17">
      <c r="A31" s="25"/>
      <c r="B31" s="17"/>
      <c r="Q31" s="20"/>
    </row>
    <row r="32" spans="1:17" ht="17">
      <c r="A32" s="25" t="s">
        <v>1736</v>
      </c>
      <c r="B32" s="20">
        <v>2015</v>
      </c>
      <c r="Q32" s="17"/>
    </row>
    <row r="33" spans="1:17" ht="17">
      <c r="A33" s="26" t="s">
        <v>1736</v>
      </c>
      <c r="B33" s="20">
        <v>2015</v>
      </c>
      <c r="Q33" s="17"/>
    </row>
    <row r="34" spans="1:17" ht="17">
      <c r="A34" s="26" t="s">
        <v>1736</v>
      </c>
      <c r="B34" s="20">
        <v>2015</v>
      </c>
      <c r="Q34" s="20"/>
    </row>
    <row r="35" spans="1:17" ht="17">
      <c r="A35" s="29" t="s">
        <v>1736</v>
      </c>
      <c r="B35" s="20">
        <v>2015</v>
      </c>
      <c r="Q35" s="20"/>
    </row>
    <row r="36" spans="1:17" ht="17">
      <c r="A36" s="25" t="s">
        <v>1736</v>
      </c>
      <c r="B36" s="20">
        <v>2015</v>
      </c>
      <c r="Q36" s="20"/>
    </row>
    <row r="37" spans="1:17" ht="17">
      <c r="A37" s="29" t="s">
        <v>1736</v>
      </c>
      <c r="B37" s="20">
        <v>2015</v>
      </c>
      <c r="Q37" s="20"/>
    </row>
    <row r="38" spans="1:17" ht="17">
      <c r="A38" s="30" t="s">
        <v>1736</v>
      </c>
      <c r="B38" s="20">
        <v>2015</v>
      </c>
      <c r="Q38" s="20"/>
    </row>
    <row r="39" spans="1:17" ht="17">
      <c r="A39" s="30" t="s">
        <v>1736</v>
      </c>
      <c r="B39" s="20">
        <v>2015</v>
      </c>
      <c r="Q39" s="20"/>
    </row>
    <row r="40" spans="1:17" ht="17">
      <c r="A40" s="30" t="s">
        <v>1736</v>
      </c>
      <c r="B40" s="20">
        <v>2016</v>
      </c>
      <c r="Q40" s="21"/>
    </row>
    <row r="41" spans="1:17" ht="17">
      <c r="A41" s="30" t="s">
        <v>1736</v>
      </c>
      <c r="B41" s="20">
        <v>2016</v>
      </c>
      <c r="Q41" s="21"/>
    </row>
    <row r="42" spans="1:17" ht="17">
      <c r="A42" s="30" t="s">
        <v>1736</v>
      </c>
      <c r="B42" s="21">
        <v>2016</v>
      </c>
      <c r="Q42" s="21"/>
    </row>
    <row r="43" spans="1:17" ht="17">
      <c r="A43" s="30" t="s">
        <v>1736</v>
      </c>
      <c r="B43" s="20">
        <v>2016</v>
      </c>
      <c r="Q43" s="21"/>
    </row>
    <row r="44" spans="1:17" ht="17">
      <c r="A44" s="30" t="s">
        <v>1736</v>
      </c>
      <c r="B44" s="17">
        <v>2016</v>
      </c>
      <c r="Q44" s="20"/>
    </row>
    <row r="45" spans="1:17" ht="17">
      <c r="A45" s="30" t="s">
        <v>1736</v>
      </c>
      <c r="B45" s="17">
        <v>2016</v>
      </c>
      <c r="Q45" s="20"/>
    </row>
    <row r="46" spans="1:17" ht="17">
      <c r="A46" s="25" t="s">
        <v>1736</v>
      </c>
      <c r="B46" s="17">
        <v>2016</v>
      </c>
      <c r="Q46" s="21"/>
    </row>
    <row r="47" spans="1:17" ht="17">
      <c r="A47" s="30" t="s">
        <v>1736</v>
      </c>
      <c r="B47" s="20">
        <v>2016</v>
      </c>
      <c r="Q47" s="20"/>
    </row>
    <row r="48" spans="1:17" ht="17">
      <c r="A48" s="30" t="s">
        <v>1736</v>
      </c>
      <c r="B48" s="20">
        <v>2017</v>
      </c>
      <c r="Q48" s="20"/>
    </row>
    <row r="49" spans="1:17" ht="17">
      <c r="A49" s="30"/>
      <c r="B49" s="21"/>
      <c r="Q49" s="21"/>
    </row>
    <row r="50" spans="1:17" ht="17">
      <c r="A50" s="30" t="s">
        <v>1736</v>
      </c>
      <c r="B50" s="20">
        <v>2017</v>
      </c>
    </row>
    <row r="51" spans="1:17" ht="17">
      <c r="A51" s="25" t="s">
        <v>1736</v>
      </c>
      <c r="B51" s="20">
        <v>2017</v>
      </c>
    </row>
    <row r="52" spans="1:17" ht="17">
      <c r="A52" s="25" t="s">
        <v>1736</v>
      </c>
      <c r="B52" s="21">
        <v>2017</v>
      </c>
    </row>
    <row r="53" spans="1:17" ht="17">
      <c r="A53" s="30" t="s">
        <v>1736</v>
      </c>
      <c r="B53" s="21">
        <v>2017</v>
      </c>
    </row>
    <row r="54" spans="1:17" ht="17">
      <c r="A54" s="30" t="s">
        <v>1736</v>
      </c>
      <c r="B54" s="20">
        <v>2017</v>
      </c>
    </row>
    <row r="55" spans="1:17" ht="17">
      <c r="A55" s="30" t="s">
        <v>1736</v>
      </c>
      <c r="B55" s="20">
        <v>2017</v>
      </c>
    </row>
    <row r="56" spans="1:17" ht="17">
      <c r="A56" s="30" t="s">
        <v>1736</v>
      </c>
      <c r="B56" s="20">
        <v>2017</v>
      </c>
    </row>
    <row r="57" spans="1:17" ht="17">
      <c r="A57" s="30" t="s">
        <v>1736</v>
      </c>
      <c r="B57" s="20">
        <v>2017</v>
      </c>
    </row>
    <row r="58" spans="1:17" ht="17">
      <c r="A58" s="25" t="s">
        <v>1736</v>
      </c>
      <c r="B58" s="20">
        <v>2017</v>
      </c>
    </row>
    <row r="59" spans="1:17" ht="17">
      <c r="A59" s="30" t="s">
        <v>1736</v>
      </c>
      <c r="B59" s="20">
        <v>2017</v>
      </c>
    </row>
    <row r="60" spans="1:17" ht="17">
      <c r="A60" s="30" t="s">
        <v>1736</v>
      </c>
      <c r="B60" s="20">
        <v>2017</v>
      </c>
    </row>
    <row r="61" spans="1:17" ht="17">
      <c r="A61" s="30" t="s">
        <v>1736</v>
      </c>
      <c r="B61" s="20">
        <v>2017</v>
      </c>
    </row>
    <row r="62" spans="1:17" ht="17">
      <c r="A62" s="30" t="s">
        <v>1736</v>
      </c>
      <c r="B62" s="20">
        <v>2017</v>
      </c>
    </row>
    <row r="63" spans="1:17" ht="17">
      <c r="A63" s="28" t="s">
        <v>1736</v>
      </c>
      <c r="B63" s="20">
        <v>2017</v>
      </c>
    </row>
    <row r="64" spans="1:17" ht="17">
      <c r="A64" s="28" t="s">
        <v>1736</v>
      </c>
      <c r="B64" s="20">
        <v>2017</v>
      </c>
    </row>
    <row r="65" spans="1:2" ht="17">
      <c r="A65" s="28" t="s">
        <v>1736</v>
      </c>
      <c r="B65" s="20">
        <v>2017</v>
      </c>
    </row>
    <row r="66" spans="1:2" ht="17">
      <c r="A66" s="24" t="s">
        <v>1736</v>
      </c>
      <c r="B66" s="20">
        <v>2017</v>
      </c>
    </row>
    <row r="67" spans="1:2" ht="17">
      <c r="A67" s="24" t="s">
        <v>1736</v>
      </c>
      <c r="B67" s="20">
        <v>2017</v>
      </c>
    </row>
    <row r="68" spans="1:2" ht="17">
      <c r="A68" s="33" t="s">
        <v>1736</v>
      </c>
      <c r="B68" s="21">
        <v>2018</v>
      </c>
    </row>
    <row r="69" spans="1:2" ht="17">
      <c r="A69" s="26"/>
      <c r="B69" s="20"/>
    </row>
    <row r="70" spans="1:2" ht="17">
      <c r="A70" s="26"/>
      <c r="B70" s="21"/>
    </row>
    <row r="71" spans="1:2" ht="17">
      <c r="A71" s="24" t="s">
        <v>1741</v>
      </c>
      <c r="B71" s="20">
        <v>2006</v>
      </c>
    </row>
    <row r="72" spans="1:2" ht="17">
      <c r="A72" s="26"/>
      <c r="B72" s="21"/>
    </row>
    <row r="73" spans="1:2" ht="17">
      <c r="A73" s="28"/>
      <c r="B73" s="20"/>
    </row>
    <row r="74" spans="1:2" ht="17">
      <c r="A74" s="37" t="s">
        <v>1741</v>
      </c>
      <c r="B74" s="21">
        <v>2015</v>
      </c>
    </row>
    <row r="75" spans="1:2" ht="17">
      <c r="A75" s="24" t="s">
        <v>1741</v>
      </c>
      <c r="B75" s="17">
        <v>2015</v>
      </c>
    </row>
    <row r="76" spans="1:2" ht="17">
      <c r="A76" s="29" t="s">
        <v>1741</v>
      </c>
      <c r="B76" s="20">
        <v>2015</v>
      </c>
    </row>
    <row r="77" spans="1:2" ht="17">
      <c r="A77" s="37" t="s">
        <v>1736</v>
      </c>
      <c r="B77" s="20">
        <v>2016</v>
      </c>
    </row>
    <row r="78" spans="1:2" ht="17">
      <c r="A78" s="26" t="s">
        <v>1741</v>
      </c>
      <c r="B78" s="20">
        <v>2016</v>
      </c>
    </row>
    <row r="79" spans="1:2" ht="17">
      <c r="A79" s="25" t="s">
        <v>1730</v>
      </c>
      <c r="B79" s="21">
        <v>2003</v>
      </c>
    </row>
    <row r="80" spans="1:2" ht="17">
      <c r="A80" s="24" t="s">
        <v>1730</v>
      </c>
      <c r="B80" s="20">
        <v>2003</v>
      </c>
    </row>
    <row r="81" spans="1:2" ht="17">
      <c r="A81" s="26"/>
      <c r="B81" s="20"/>
    </row>
    <row r="82" spans="1:2" ht="17">
      <c r="A82" s="26"/>
      <c r="B82" s="21"/>
    </row>
    <row r="83" spans="1:2" ht="17">
      <c r="A83" s="65" t="s">
        <v>1736</v>
      </c>
      <c r="B83" s="20">
        <v>2006</v>
      </c>
    </row>
    <row r="84" spans="1:2" ht="17">
      <c r="A84" s="65" t="s">
        <v>1741</v>
      </c>
      <c r="B84" s="21">
        <v>2006</v>
      </c>
    </row>
    <row r="85" spans="1:2" ht="17">
      <c r="A85" s="24" t="s">
        <v>1730</v>
      </c>
      <c r="B85" s="20">
        <v>2006</v>
      </c>
    </row>
    <row r="86" spans="1:2" ht="17">
      <c r="A86" s="23" t="s">
        <v>1730</v>
      </c>
      <c r="B86" s="20">
        <v>2007</v>
      </c>
    </row>
    <row r="87" spans="1:2" ht="17">
      <c r="A87" s="26"/>
      <c r="B87" s="20"/>
    </row>
    <row r="88" spans="1:2" ht="17">
      <c r="A88" s="23" t="s">
        <v>1730</v>
      </c>
      <c r="B88" s="17">
        <v>2008</v>
      </c>
    </row>
    <row r="89" spans="1:2" ht="17">
      <c r="A89" s="37" t="s">
        <v>1736</v>
      </c>
      <c r="B89" s="20">
        <v>2010</v>
      </c>
    </row>
    <row r="90" spans="1:2" ht="17">
      <c r="A90" s="25"/>
      <c r="B90" s="17"/>
    </row>
    <row r="91" spans="1:2" ht="17">
      <c r="A91" s="27" t="s">
        <v>1730</v>
      </c>
      <c r="B91" s="20">
        <v>2010</v>
      </c>
    </row>
    <row r="92" spans="1:2" ht="17">
      <c r="A92" s="37" t="s">
        <v>1730</v>
      </c>
      <c r="B92" s="21">
        <v>2010</v>
      </c>
    </row>
    <row r="93" spans="1:2" ht="17">
      <c r="A93" s="26" t="s">
        <v>1730</v>
      </c>
      <c r="B93" s="20">
        <v>2011</v>
      </c>
    </row>
    <row r="94" spans="1:2" ht="17">
      <c r="A94" s="26" t="s">
        <v>1730</v>
      </c>
      <c r="B94" s="20">
        <v>2011</v>
      </c>
    </row>
    <row r="95" spans="1:2" ht="17">
      <c r="A95" s="37" t="s">
        <v>1730</v>
      </c>
      <c r="B95" s="21">
        <v>2012</v>
      </c>
    </row>
    <row r="96" spans="1:2" ht="17">
      <c r="A96" s="37"/>
      <c r="B96" s="18"/>
    </row>
    <row r="97" spans="1:2" ht="17">
      <c r="A97" s="28" t="s">
        <v>1730</v>
      </c>
      <c r="B97" s="20">
        <v>2013</v>
      </c>
    </row>
    <row r="98" spans="1:2" ht="17">
      <c r="A98" s="26" t="s">
        <v>1730</v>
      </c>
      <c r="B98" s="20">
        <v>2013</v>
      </c>
    </row>
    <row r="99" spans="1:2" ht="17">
      <c r="A99" s="25" t="s">
        <v>1730</v>
      </c>
      <c r="B99" s="20">
        <v>2013</v>
      </c>
    </row>
    <row r="100" spans="1:2" ht="17">
      <c r="A100" s="24"/>
      <c r="B100" s="20"/>
    </row>
    <row r="101" spans="1:2" ht="17">
      <c r="A101" s="24"/>
      <c r="B101" s="20"/>
    </row>
    <row r="102" spans="1:2" ht="17">
      <c r="A102" s="24"/>
      <c r="B102" s="20"/>
    </row>
    <row r="103" spans="1:2" ht="17">
      <c r="A103" s="29" t="s">
        <v>1730</v>
      </c>
      <c r="B103" s="20">
        <v>2014</v>
      </c>
    </row>
    <row r="104" spans="1:2" ht="17">
      <c r="A104" s="29" t="s">
        <v>1730</v>
      </c>
      <c r="B104" s="20">
        <v>2014</v>
      </c>
    </row>
    <row r="105" spans="1:2" ht="17">
      <c r="A105" s="30"/>
      <c r="B105" s="17"/>
    </row>
    <row r="106" spans="1:2" ht="17">
      <c r="A106" s="28" t="s">
        <v>1730</v>
      </c>
      <c r="B106" s="21">
        <v>2016</v>
      </c>
    </row>
    <row r="107" spans="1:2" ht="17">
      <c r="A107" s="30" t="s">
        <v>1730</v>
      </c>
      <c r="B107" s="20">
        <v>2016</v>
      </c>
    </row>
    <row r="108" spans="1:2" ht="17">
      <c r="A108" s="30" t="s">
        <v>1730</v>
      </c>
      <c r="B108" s="20">
        <v>2017</v>
      </c>
    </row>
    <row r="109" spans="1:2" ht="17">
      <c r="A109" s="24" t="s">
        <v>1730</v>
      </c>
      <c r="B109" s="20">
        <v>2017</v>
      </c>
    </row>
    <row r="110" spans="1:2" ht="17">
      <c r="A110" s="37" t="s">
        <v>1765</v>
      </c>
      <c r="B110" s="20">
        <v>2002</v>
      </c>
    </row>
    <row r="111" spans="1:2" ht="17">
      <c r="A111" s="37" t="s">
        <v>1765</v>
      </c>
      <c r="B111" s="20">
        <v>2003</v>
      </c>
    </row>
    <row r="112" spans="1:2" ht="17">
      <c r="A112" s="65" t="s">
        <v>1741</v>
      </c>
      <c r="B112" s="20">
        <v>2005</v>
      </c>
    </row>
    <row r="113" spans="1:2" ht="17">
      <c r="A113" s="37"/>
      <c r="B113" s="20"/>
    </row>
    <row r="114" spans="1:2" ht="17">
      <c r="A114" s="37" t="s">
        <v>1765</v>
      </c>
      <c r="B114" s="21">
        <v>2007</v>
      </c>
    </row>
    <row r="115" spans="1:2" ht="17">
      <c r="A115" s="37" t="s">
        <v>1765</v>
      </c>
      <c r="B115" s="20">
        <v>2009</v>
      </c>
    </row>
    <row r="116" spans="1:2" ht="17">
      <c r="A116" s="37"/>
      <c r="B116" s="20"/>
    </row>
    <row r="117" spans="1:2" ht="17">
      <c r="A117" s="37" t="s">
        <v>1765</v>
      </c>
      <c r="B117" s="17">
        <v>2011</v>
      </c>
    </row>
    <row r="118" spans="1:2" ht="17">
      <c r="A118" s="37" t="s">
        <v>1765</v>
      </c>
      <c r="B118" s="20">
        <v>2013</v>
      </c>
    </row>
    <row r="119" spans="1:2" ht="17">
      <c r="A119" s="37"/>
      <c r="B119" s="20"/>
    </row>
    <row r="120" spans="1:2" ht="17">
      <c r="A120" s="37" t="s">
        <v>1765</v>
      </c>
      <c r="B120" s="17">
        <v>2014</v>
      </c>
    </row>
    <row r="121" spans="1:2" ht="17">
      <c r="A121" s="37" t="s">
        <v>1765</v>
      </c>
      <c r="B121" s="20">
        <v>2015</v>
      </c>
    </row>
    <row r="122" spans="1:2" ht="17">
      <c r="A122" s="37" t="s">
        <v>1765</v>
      </c>
      <c r="B122" s="20">
        <v>2016</v>
      </c>
    </row>
    <row r="123" spans="1:2" ht="17">
      <c r="A123" s="37"/>
      <c r="B123" s="20"/>
    </row>
    <row r="124" spans="1:2" ht="17">
      <c r="A124" s="37"/>
      <c r="B124" s="20"/>
    </row>
    <row r="125" spans="1:2" ht="17">
      <c r="A125" s="37" t="s">
        <v>1765</v>
      </c>
      <c r="B125" s="21">
        <v>2017</v>
      </c>
    </row>
    <row r="126" spans="1:2" ht="17">
      <c r="A126" s="37" t="s">
        <v>1765</v>
      </c>
      <c r="B126" s="20">
        <v>2017</v>
      </c>
    </row>
    <row r="127" spans="1:2" ht="17">
      <c r="A127" s="23"/>
      <c r="B127" s="20"/>
    </row>
    <row r="128" spans="1:2" ht="17">
      <c r="A128" s="23" t="s">
        <v>1742</v>
      </c>
      <c r="B128" s="20">
        <v>2001</v>
      </c>
    </row>
    <row r="129" spans="1:2" ht="17">
      <c r="A129" s="23" t="s">
        <v>1742</v>
      </c>
      <c r="B129" s="20">
        <v>2007</v>
      </c>
    </row>
    <row r="130" spans="1:2" ht="17">
      <c r="A130" s="23" t="s">
        <v>1742</v>
      </c>
      <c r="B130" s="18">
        <v>2007</v>
      </c>
    </row>
    <row r="131" spans="1:2" ht="17">
      <c r="A131" s="25" t="s">
        <v>1742</v>
      </c>
      <c r="B131" s="17">
        <v>2011</v>
      </c>
    </row>
    <row r="132" spans="1:2" ht="17">
      <c r="A132" s="24" t="s">
        <v>1742</v>
      </c>
      <c r="B132" s="17">
        <v>2012</v>
      </c>
    </row>
    <row r="133" spans="1:2" ht="17">
      <c r="A133" s="24" t="s">
        <v>1742</v>
      </c>
      <c r="B133" s="17">
        <v>2013</v>
      </c>
    </row>
    <row r="134" spans="1:2" ht="17">
      <c r="A134" s="24" t="s">
        <v>1742</v>
      </c>
      <c r="B134" s="18">
        <v>2013</v>
      </c>
    </row>
    <row r="135" spans="1:2" ht="17">
      <c r="A135" s="24" t="s">
        <v>1742</v>
      </c>
      <c r="B135" s="20">
        <v>2014</v>
      </c>
    </row>
    <row r="136" spans="1:2" ht="17">
      <c r="A136" s="25" t="s">
        <v>1742</v>
      </c>
      <c r="B136" s="20">
        <v>2015</v>
      </c>
    </row>
    <row r="137" spans="1:2" ht="17">
      <c r="A137" s="24" t="s">
        <v>1742</v>
      </c>
      <c r="B137" s="20">
        <v>2016</v>
      </c>
    </row>
    <row r="138" spans="1:2" ht="17">
      <c r="A138" s="30"/>
      <c r="B138" s="17"/>
    </row>
    <row r="139" spans="1:2" ht="17">
      <c r="A139" s="23" t="s">
        <v>1742</v>
      </c>
      <c r="B139" s="20">
        <v>2017</v>
      </c>
    </row>
    <row r="140" spans="1:2" ht="17">
      <c r="A140" s="28"/>
      <c r="B140" s="21"/>
    </row>
    <row r="141" spans="1:2" ht="17">
      <c r="A141" t="s">
        <v>1760</v>
      </c>
      <c r="B141" s="20">
        <v>2004</v>
      </c>
    </row>
    <row r="142" spans="1:2" ht="17">
      <c r="A142" t="s">
        <v>1760</v>
      </c>
      <c r="B142" s="20">
        <v>2007</v>
      </c>
    </row>
    <row r="143" spans="1:2" ht="17">
      <c r="A143" t="s">
        <v>1760</v>
      </c>
      <c r="B143" s="20">
        <v>2009</v>
      </c>
    </row>
    <row r="144" spans="1:2" ht="17">
      <c r="A144" t="s">
        <v>1760</v>
      </c>
      <c r="B144" s="20">
        <v>2009</v>
      </c>
    </row>
    <row r="145" spans="1:2" ht="17">
      <c r="A145" t="s">
        <v>1760</v>
      </c>
      <c r="B145" s="20">
        <v>2010</v>
      </c>
    </row>
    <row r="146" spans="1:2" ht="17">
      <c r="A146"/>
      <c r="B146" s="21"/>
    </row>
    <row r="147" spans="1:2" ht="17">
      <c r="A147" t="s">
        <v>1760</v>
      </c>
      <c r="B147" s="17">
        <v>2011</v>
      </c>
    </row>
    <row r="148" spans="1:2" ht="17">
      <c r="A148" t="s">
        <v>1760</v>
      </c>
      <c r="B148" s="20">
        <v>2011</v>
      </c>
    </row>
    <row r="149" spans="1:2" ht="17">
      <c r="A149" t="s">
        <v>1760</v>
      </c>
      <c r="B149" s="21">
        <v>2011</v>
      </c>
    </row>
    <row r="150" spans="1:2" ht="17">
      <c r="A150" t="s">
        <v>1760</v>
      </c>
      <c r="B150" s="21">
        <v>2012</v>
      </c>
    </row>
    <row r="151" spans="1:2" ht="17">
      <c r="A151" t="s">
        <v>1760</v>
      </c>
      <c r="B151" s="20">
        <v>2012</v>
      </c>
    </row>
    <row r="152" spans="1:2" ht="17">
      <c r="A152" s="37" t="s">
        <v>1760</v>
      </c>
      <c r="B152" s="20">
        <v>2013</v>
      </c>
    </row>
    <row r="153" spans="1:2" ht="17">
      <c r="A153" t="s">
        <v>1760</v>
      </c>
      <c r="B153" s="20">
        <v>2013</v>
      </c>
    </row>
    <row r="154" spans="1:2" ht="17">
      <c r="A154" t="s">
        <v>1760</v>
      </c>
      <c r="B154" s="21">
        <v>2013</v>
      </c>
    </row>
    <row r="155" spans="1:2" ht="17">
      <c r="A155" t="s">
        <v>1760</v>
      </c>
      <c r="B155" s="17">
        <v>2013</v>
      </c>
    </row>
    <row r="156" spans="1:2" ht="17">
      <c r="A156" t="s">
        <v>1760</v>
      </c>
      <c r="B156" s="20">
        <v>2013</v>
      </c>
    </row>
    <row r="157" spans="1:2" ht="17">
      <c r="A157" t="s">
        <v>1760</v>
      </c>
      <c r="B157" s="20">
        <v>2013</v>
      </c>
    </row>
    <row r="158" spans="1:2" ht="17">
      <c r="A158" t="s">
        <v>1760</v>
      </c>
      <c r="B158" s="20">
        <v>2013</v>
      </c>
    </row>
    <row r="159" spans="1:2" ht="17">
      <c r="A159" t="s">
        <v>1760</v>
      </c>
      <c r="B159" s="20">
        <v>2013</v>
      </c>
    </row>
    <row r="160" spans="1:2" ht="17">
      <c r="A160" t="s">
        <v>1760</v>
      </c>
      <c r="B160" s="21">
        <v>2014</v>
      </c>
    </row>
    <row r="161" spans="1:2" ht="17">
      <c r="A161" t="s">
        <v>1760</v>
      </c>
      <c r="B161" s="20">
        <v>2014</v>
      </c>
    </row>
    <row r="162" spans="1:2" ht="17">
      <c r="A162" t="s">
        <v>1760</v>
      </c>
      <c r="B162" s="21">
        <v>2014</v>
      </c>
    </row>
    <row r="163" spans="1:2" ht="17">
      <c r="A163" t="s">
        <v>1760</v>
      </c>
      <c r="B163" s="21">
        <v>2014</v>
      </c>
    </row>
    <row r="164" spans="1:2" ht="17">
      <c r="A164"/>
      <c r="B164" s="20"/>
    </row>
    <row r="165" spans="1:2" ht="17">
      <c r="A165"/>
      <c r="B165" s="20"/>
    </row>
    <row r="166" spans="1:2" ht="17">
      <c r="A166" t="s">
        <v>1760</v>
      </c>
      <c r="B166" s="20">
        <v>2014</v>
      </c>
    </row>
    <row r="167" spans="1:2" ht="17">
      <c r="A167"/>
      <c r="B167" s="20"/>
    </row>
    <row r="168" spans="1:2" ht="17">
      <c r="A168" t="s">
        <v>1760</v>
      </c>
      <c r="B168" s="20">
        <v>2015</v>
      </c>
    </row>
    <row r="169" spans="1:2" ht="17">
      <c r="A169" t="s">
        <v>1760</v>
      </c>
      <c r="B169" s="20">
        <v>2015</v>
      </c>
    </row>
    <row r="170" spans="1:2" ht="17">
      <c r="A170" t="s">
        <v>1760</v>
      </c>
      <c r="B170" s="20">
        <v>2015</v>
      </c>
    </row>
    <row r="171" spans="1:2" ht="17">
      <c r="A171" t="s">
        <v>1760</v>
      </c>
      <c r="B171" s="17">
        <v>2015</v>
      </c>
    </row>
    <row r="172" spans="1:2" ht="17">
      <c r="A172" t="s">
        <v>1760</v>
      </c>
      <c r="B172" s="20">
        <v>2015</v>
      </c>
    </row>
    <row r="173" spans="1:2" ht="17">
      <c r="A173" t="s">
        <v>1760</v>
      </c>
      <c r="B173" s="20">
        <v>2015</v>
      </c>
    </row>
    <row r="174" spans="1:2" ht="17">
      <c r="A174" t="s">
        <v>1760</v>
      </c>
      <c r="B174" s="20">
        <v>2015</v>
      </c>
    </row>
    <row r="175" spans="1:2" ht="17">
      <c r="A175" t="s">
        <v>1760</v>
      </c>
      <c r="B175" s="20">
        <v>2015</v>
      </c>
    </row>
    <row r="176" spans="1:2" ht="17">
      <c r="A176" t="s">
        <v>1760</v>
      </c>
      <c r="B176" s="20">
        <v>2015</v>
      </c>
    </row>
    <row r="177" spans="1:2" ht="17">
      <c r="A177" t="s">
        <v>1760</v>
      </c>
      <c r="B177" s="20">
        <v>2016</v>
      </c>
    </row>
    <row r="178" spans="1:2" ht="17">
      <c r="A178" t="s">
        <v>1760</v>
      </c>
      <c r="B178" s="20">
        <v>2016</v>
      </c>
    </row>
    <row r="179" spans="1:2" ht="17">
      <c r="A179" t="s">
        <v>1760</v>
      </c>
      <c r="B179" s="21">
        <v>2016</v>
      </c>
    </row>
    <row r="180" spans="1:2" ht="17">
      <c r="A180" t="s">
        <v>1760</v>
      </c>
      <c r="B180" s="17">
        <v>2016</v>
      </c>
    </row>
    <row r="181" spans="1:2" ht="17">
      <c r="A181"/>
      <c r="B181" s="20"/>
    </row>
    <row r="182" spans="1:2" ht="17">
      <c r="A182" t="s">
        <v>1760</v>
      </c>
      <c r="B182" s="20">
        <v>2016</v>
      </c>
    </row>
    <row r="183" spans="1:2" ht="17">
      <c r="A183" t="s">
        <v>1760</v>
      </c>
      <c r="B183" s="20">
        <v>2017</v>
      </c>
    </row>
    <row r="184" spans="1:2" ht="17">
      <c r="A184" t="s">
        <v>1760</v>
      </c>
      <c r="B184" s="21">
        <v>2017</v>
      </c>
    </row>
    <row r="185" spans="1:2" ht="17">
      <c r="A185" t="s">
        <v>1760</v>
      </c>
      <c r="B185" s="20">
        <v>2017</v>
      </c>
    </row>
    <row r="186" spans="1:2" ht="17">
      <c r="A186" s="24"/>
      <c r="B186" s="20"/>
    </row>
    <row r="187" spans="1:2" ht="17">
      <c r="A187" s="24"/>
      <c r="B187" s="20"/>
    </row>
    <row r="188" spans="1:2" ht="17">
      <c r="A188" s="24" t="s">
        <v>1732</v>
      </c>
      <c r="B188" s="20">
        <v>2003</v>
      </c>
    </row>
    <row r="189" spans="1:2" ht="17">
      <c r="A189" s="26" t="s">
        <v>1732</v>
      </c>
      <c r="B189" s="21">
        <v>2004</v>
      </c>
    </row>
    <row r="190" spans="1:2" ht="17">
      <c r="A190" s="26"/>
      <c r="B190" s="20"/>
    </row>
    <row r="191" spans="1:2" ht="17">
      <c r="A191" s="26"/>
      <c r="B191" s="21"/>
    </row>
    <row r="192" spans="1:2" ht="17">
      <c r="A192" s="26" t="s">
        <v>1732</v>
      </c>
      <c r="B192" s="21">
        <v>2006</v>
      </c>
    </row>
    <row r="193" spans="1:2" ht="17">
      <c r="A193" s="26" t="s">
        <v>1732</v>
      </c>
      <c r="B193" s="21">
        <v>2006</v>
      </c>
    </row>
    <row r="194" spans="1:2" ht="17">
      <c r="A194" s="26" t="s">
        <v>1732</v>
      </c>
      <c r="B194" s="20">
        <v>2007</v>
      </c>
    </row>
    <row r="195" spans="1:2" ht="17">
      <c r="A195" s="26" t="s">
        <v>1732</v>
      </c>
      <c r="B195" s="20">
        <v>2007</v>
      </c>
    </row>
    <row r="196" spans="1:2" ht="17">
      <c r="A196" s="25" t="s">
        <v>1732</v>
      </c>
      <c r="B196" s="20">
        <v>2007</v>
      </c>
    </row>
    <row r="197" spans="1:2" ht="17">
      <c r="A197" s="26" t="s">
        <v>1732</v>
      </c>
      <c r="B197" s="21">
        <v>2008</v>
      </c>
    </row>
    <row r="198" spans="1:2" ht="17">
      <c r="A198" s="26"/>
      <c r="B198" s="20"/>
    </row>
    <row r="199" spans="1:2" ht="17">
      <c r="A199" s="26" t="s">
        <v>1732</v>
      </c>
      <c r="B199" s="20">
        <v>2009</v>
      </c>
    </row>
    <row r="200" spans="1:2" ht="17">
      <c r="A200" s="25"/>
      <c r="B200" s="21"/>
    </row>
    <row r="201" spans="1:2" ht="17">
      <c r="A201" s="23" t="s">
        <v>1732</v>
      </c>
      <c r="B201" s="21">
        <v>2010</v>
      </c>
    </row>
    <row r="202" spans="1:2" ht="17">
      <c r="A202" s="28" t="s">
        <v>1732</v>
      </c>
      <c r="B202" s="20">
        <v>2010</v>
      </c>
    </row>
    <row r="203" spans="1:2" ht="17">
      <c r="A203" s="28" t="s">
        <v>1732</v>
      </c>
      <c r="B203" s="20">
        <v>2010</v>
      </c>
    </row>
    <row r="204" spans="1:2" ht="17">
      <c r="A204" s="37" t="s">
        <v>1732</v>
      </c>
      <c r="B204" s="18">
        <v>2011</v>
      </c>
    </row>
    <row r="205" spans="1:2" ht="17">
      <c r="A205" s="37" t="s">
        <v>1732</v>
      </c>
      <c r="B205" s="21">
        <v>2011</v>
      </c>
    </row>
    <row r="206" spans="1:2" ht="17">
      <c r="A206" s="24" t="s">
        <v>1732</v>
      </c>
      <c r="B206" s="17">
        <v>2011</v>
      </c>
    </row>
    <row r="207" spans="1:2" ht="17">
      <c r="A207" s="26"/>
      <c r="B207" s="21"/>
    </row>
    <row r="208" spans="1:2" ht="17">
      <c r="A208" s="27" t="s">
        <v>1732</v>
      </c>
      <c r="B208" s="20">
        <v>2012</v>
      </c>
    </row>
    <row r="209" spans="1:2" ht="17">
      <c r="A209" s="27" t="s">
        <v>1732</v>
      </c>
      <c r="B209" s="20">
        <v>2012</v>
      </c>
    </row>
    <row r="210" spans="1:2" ht="17">
      <c r="A210" s="37" t="s">
        <v>1732</v>
      </c>
      <c r="B210" s="17">
        <v>2013</v>
      </c>
    </row>
    <row r="211" spans="1:2" ht="17">
      <c r="A211" s="24" t="s">
        <v>1732</v>
      </c>
      <c r="B211" s="17">
        <v>2013</v>
      </c>
    </row>
    <row r="212" spans="1:2" ht="17">
      <c r="A212" s="24" t="s">
        <v>1732</v>
      </c>
      <c r="B212" s="17">
        <v>2013</v>
      </c>
    </row>
    <row r="213" spans="1:2" ht="17">
      <c r="A213" s="27" t="s">
        <v>1732</v>
      </c>
      <c r="B213" s="20">
        <v>2013</v>
      </c>
    </row>
    <row r="214" spans="1:2" ht="17">
      <c r="A214" s="27" t="s">
        <v>1732</v>
      </c>
      <c r="B214" s="20">
        <v>2013</v>
      </c>
    </row>
    <row r="215" spans="1:2" ht="17">
      <c r="A215" s="24"/>
      <c r="B215" s="20"/>
    </row>
    <row r="216" spans="1:2" ht="17">
      <c r="A216" s="24"/>
      <c r="B216" s="17"/>
    </row>
    <row r="217" spans="1:2" ht="17">
      <c r="A217" s="24"/>
      <c r="B217" s="17"/>
    </row>
    <row r="218" spans="1:2" ht="17">
      <c r="A218" s="27" t="s">
        <v>1732</v>
      </c>
      <c r="B218" s="20">
        <v>2014</v>
      </c>
    </row>
    <row r="219" spans="1:2" ht="17">
      <c r="A219" s="29" t="s">
        <v>1732</v>
      </c>
      <c r="B219" s="20">
        <v>2014</v>
      </c>
    </row>
    <row r="220" spans="1:2" ht="17">
      <c r="A220" s="28" t="s">
        <v>1732</v>
      </c>
      <c r="B220" s="20">
        <v>2015</v>
      </c>
    </row>
    <row r="221" spans="1:2" ht="17">
      <c r="A221" s="30" t="s">
        <v>1732</v>
      </c>
      <c r="B221" s="20">
        <v>2015</v>
      </c>
    </row>
    <row r="222" spans="1:2" ht="17">
      <c r="A222" s="25" t="s">
        <v>1732</v>
      </c>
      <c r="B222" s="20">
        <v>2015</v>
      </c>
    </row>
    <row r="223" spans="1:2" ht="17">
      <c r="A223" s="25" t="s">
        <v>1732</v>
      </c>
      <c r="B223" s="20">
        <v>2016</v>
      </c>
    </row>
    <row r="224" spans="1:2" ht="17">
      <c r="A224" s="30" t="s">
        <v>1732</v>
      </c>
      <c r="B224" s="21">
        <v>2017</v>
      </c>
    </row>
    <row r="225" spans="1:2" ht="17">
      <c r="A225" s="25" t="s">
        <v>1732</v>
      </c>
      <c r="B225" s="21">
        <v>2017</v>
      </c>
    </row>
    <row r="226" spans="1:2" ht="17">
      <c r="A226" s="30" t="s">
        <v>1732</v>
      </c>
      <c r="B226" s="21">
        <v>2017</v>
      </c>
    </row>
    <row r="227" spans="1:2" ht="17">
      <c r="A227" s="30" t="s">
        <v>1732</v>
      </c>
      <c r="B227" s="21">
        <v>2017</v>
      </c>
    </row>
    <row r="228" spans="1:2" ht="17">
      <c r="A228" s="30" t="s">
        <v>1732</v>
      </c>
      <c r="B228" s="20">
        <v>2017</v>
      </c>
    </row>
    <row r="229" spans="1:2" ht="17">
      <c r="A229" s="30" t="s">
        <v>1732</v>
      </c>
      <c r="B229" s="20">
        <v>2017</v>
      </c>
    </row>
    <row r="230" spans="1:2" ht="17">
      <c r="A230" s="30" t="s">
        <v>1732</v>
      </c>
      <c r="B230" s="21">
        <v>2017</v>
      </c>
    </row>
    <row r="231" spans="1:2" ht="17">
      <c r="A231" s="28" t="s">
        <v>1732</v>
      </c>
      <c r="B231" s="20">
        <v>2017</v>
      </c>
    </row>
    <row r="232" spans="1:2" ht="17">
      <c r="A232" s="24" t="s">
        <v>1732</v>
      </c>
      <c r="B232" s="20">
        <v>2017</v>
      </c>
    </row>
    <row r="233" spans="1:2" ht="17">
      <c r="A233" s="24" t="s">
        <v>1732</v>
      </c>
      <c r="B233" s="21">
        <v>2018</v>
      </c>
    </row>
  </sheetData>
  <sortState xmlns:xlrd2="http://schemas.microsoft.com/office/spreadsheetml/2017/richdata2" ref="A2:B234">
    <sortCondition ref="A2:A234"/>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0B249-8ED4-964B-93D6-F64F11A1F51B}">
  <dimension ref="A1:I263"/>
  <sheetViews>
    <sheetView tabSelected="1" topLeftCell="A52" workbookViewId="0">
      <selection activeCell="D93" sqref="D93"/>
    </sheetView>
  </sheetViews>
  <sheetFormatPr baseColWidth="10" defaultRowHeight="17"/>
  <cols>
    <col min="1" max="1" width="31.1640625" style="103" customWidth="1"/>
    <col min="2" max="2" width="22.33203125" style="113" customWidth="1"/>
    <col min="3" max="3" width="25.5" style="117" customWidth="1"/>
    <col min="4" max="4" width="65.1640625" style="117" customWidth="1"/>
    <col min="5" max="5" width="98.1640625" style="117" customWidth="1"/>
    <col min="6" max="16384" width="10.83203125" style="103"/>
  </cols>
  <sheetData>
    <row r="1" spans="1:5">
      <c r="A1" s="103" t="s">
        <v>2197</v>
      </c>
      <c r="B1" s="101" t="s">
        <v>0</v>
      </c>
      <c r="C1" s="101" t="s">
        <v>1</v>
      </c>
      <c r="D1" s="101" t="s">
        <v>2</v>
      </c>
      <c r="E1" s="101" t="s">
        <v>3</v>
      </c>
    </row>
    <row r="2" spans="1:5">
      <c r="A2" s="103" t="s">
        <v>2093</v>
      </c>
      <c r="B2" s="101" t="s">
        <v>1114</v>
      </c>
      <c r="C2" s="102">
        <v>2002</v>
      </c>
      <c r="D2" s="101" t="s">
        <v>316</v>
      </c>
      <c r="E2" s="101" t="s">
        <v>317</v>
      </c>
    </row>
    <row r="3" spans="1:5">
      <c r="A3" s="103" t="s">
        <v>2095</v>
      </c>
      <c r="B3" s="104" t="s">
        <v>1670</v>
      </c>
      <c r="C3" s="105">
        <v>2003</v>
      </c>
      <c r="D3" s="106" t="s">
        <v>1518</v>
      </c>
      <c r="E3" s="107" t="s">
        <v>1713</v>
      </c>
    </row>
    <row r="4" spans="1:5">
      <c r="A4" s="103" t="s">
        <v>2093</v>
      </c>
      <c r="B4" s="101" t="s">
        <v>1118</v>
      </c>
      <c r="C4" s="102">
        <v>2007</v>
      </c>
      <c r="D4" s="101" t="s">
        <v>607</v>
      </c>
      <c r="E4" s="101" t="s">
        <v>281</v>
      </c>
    </row>
    <row r="5" spans="1:5">
      <c r="A5" s="103" t="s">
        <v>2093</v>
      </c>
      <c r="B5" s="101" t="s">
        <v>1102</v>
      </c>
      <c r="C5" s="102">
        <v>2007</v>
      </c>
      <c r="D5" s="101" t="s">
        <v>269</v>
      </c>
      <c r="E5" s="101" t="s">
        <v>268</v>
      </c>
    </row>
    <row r="6" spans="1:5">
      <c r="A6" s="103" t="s">
        <v>2095</v>
      </c>
      <c r="B6" s="101" t="s">
        <v>1117</v>
      </c>
      <c r="C6" s="102">
        <v>2009</v>
      </c>
      <c r="D6" s="101" t="s">
        <v>599</v>
      </c>
      <c r="E6" s="101" t="s">
        <v>600</v>
      </c>
    </row>
    <row r="7" spans="1:5">
      <c r="A7" s="103" t="s">
        <v>2093</v>
      </c>
      <c r="B7" s="101" t="s">
        <v>1090</v>
      </c>
      <c r="C7" s="102">
        <v>2010</v>
      </c>
      <c r="D7" s="101" t="s">
        <v>519</v>
      </c>
      <c r="E7" s="101" t="s">
        <v>522</v>
      </c>
    </row>
    <row r="8" spans="1:5">
      <c r="A8" s="103" t="s">
        <v>2093</v>
      </c>
      <c r="B8" s="101" t="s">
        <v>1096</v>
      </c>
      <c r="C8" s="102">
        <v>2010</v>
      </c>
      <c r="D8" s="101" t="s">
        <v>250</v>
      </c>
      <c r="E8" s="101" t="s">
        <v>538</v>
      </c>
    </row>
    <row r="9" spans="1:5">
      <c r="A9" s="103" t="s">
        <v>2095</v>
      </c>
      <c r="B9" s="101" t="s">
        <v>1091</v>
      </c>
      <c r="C9" s="102">
        <v>2010</v>
      </c>
      <c r="D9" s="101" t="s">
        <v>102</v>
      </c>
      <c r="E9" s="101" t="s">
        <v>536</v>
      </c>
    </row>
    <row r="10" spans="1:5">
      <c r="A10" s="103" t="s">
        <v>2095</v>
      </c>
      <c r="B10" s="101" t="s">
        <v>1132</v>
      </c>
      <c r="C10" s="102">
        <v>2010</v>
      </c>
      <c r="D10" s="101" t="s">
        <v>939</v>
      </c>
      <c r="E10" s="101" t="s">
        <v>940</v>
      </c>
    </row>
    <row r="11" spans="1:5">
      <c r="A11" s="103" t="s">
        <v>2095</v>
      </c>
      <c r="B11" s="107" t="s">
        <v>1341</v>
      </c>
      <c r="C11" s="105">
        <v>2011</v>
      </c>
      <c r="D11" s="107" t="s">
        <v>1342</v>
      </c>
      <c r="E11" s="107" t="s">
        <v>1343</v>
      </c>
    </row>
    <row r="12" spans="1:5">
      <c r="A12" s="103" t="s">
        <v>2091</v>
      </c>
      <c r="B12" s="101" t="s">
        <v>1086</v>
      </c>
      <c r="C12" s="102">
        <v>2011</v>
      </c>
      <c r="D12" s="101" t="s">
        <v>493</v>
      </c>
      <c r="E12" s="101" t="s">
        <v>496</v>
      </c>
    </row>
    <row r="13" spans="1:5">
      <c r="A13" s="103" t="s">
        <v>2093</v>
      </c>
      <c r="B13" s="101" t="s">
        <v>1125</v>
      </c>
      <c r="C13" s="102">
        <v>2011</v>
      </c>
      <c r="D13" s="101" t="s">
        <v>1009</v>
      </c>
      <c r="E13" s="101" t="s">
        <v>1010</v>
      </c>
    </row>
    <row r="14" spans="1:5">
      <c r="A14" s="103" t="s">
        <v>2093</v>
      </c>
      <c r="B14" s="104" t="s">
        <v>1665</v>
      </c>
      <c r="C14" s="108">
        <v>2012</v>
      </c>
      <c r="D14" s="101" t="s">
        <v>934</v>
      </c>
      <c r="E14" s="101" t="s">
        <v>935</v>
      </c>
    </row>
    <row r="15" spans="1:5">
      <c r="A15" s="103" t="s">
        <v>2093</v>
      </c>
      <c r="B15" s="104" t="s">
        <v>1589</v>
      </c>
      <c r="C15" s="105">
        <v>2013</v>
      </c>
      <c r="D15" s="107" t="s">
        <v>1214</v>
      </c>
      <c r="E15" s="107" t="s">
        <v>1219</v>
      </c>
    </row>
    <row r="16" spans="1:5">
      <c r="A16" s="103" t="s">
        <v>2095</v>
      </c>
      <c r="B16" s="101" t="s">
        <v>1567</v>
      </c>
      <c r="C16" s="108">
        <v>2013</v>
      </c>
      <c r="D16" s="101" t="s">
        <v>981</v>
      </c>
      <c r="E16" s="101" t="s">
        <v>982</v>
      </c>
    </row>
    <row r="17" spans="1:5">
      <c r="A17" s="103" t="s">
        <v>2093</v>
      </c>
      <c r="B17" s="104" t="s">
        <v>1655</v>
      </c>
      <c r="C17" s="102">
        <v>2013</v>
      </c>
      <c r="D17" s="101" t="s">
        <v>1026</v>
      </c>
      <c r="E17" s="101" t="s">
        <v>1027</v>
      </c>
    </row>
    <row r="18" spans="1:5">
      <c r="A18" s="103" t="s">
        <v>2093</v>
      </c>
      <c r="B18" s="104" t="s">
        <v>1611</v>
      </c>
      <c r="C18" s="105">
        <v>2014</v>
      </c>
      <c r="D18" s="107" t="s">
        <v>1257</v>
      </c>
      <c r="E18" s="107" t="s">
        <v>1227</v>
      </c>
    </row>
    <row r="19" spans="1:5">
      <c r="A19" s="103" t="s">
        <v>2095</v>
      </c>
      <c r="B19" s="107" t="s">
        <v>1685</v>
      </c>
      <c r="C19" s="105">
        <v>2015</v>
      </c>
      <c r="D19" s="107" t="s">
        <v>1243</v>
      </c>
      <c r="E19" s="107" t="s">
        <v>1238</v>
      </c>
    </row>
    <row r="20" spans="1:5">
      <c r="A20" s="103" t="s">
        <v>2093</v>
      </c>
      <c r="B20" s="104" t="s">
        <v>1639</v>
      </c>
      <c r="C20" s="105">
        <v>2015</v>
      </c>
      <c r="D20" s="107" t="s">
        <v>1246</v>
      </c>
      <c r="E20" s="107" t="s">
        <v>1232</v>
      </c>
    </row>
    <row r="21" spans="1:5">
      <c r="A21" s="103" t="s">
        <v>2093</v>
      </c>
      <c r="B21" s="104" t="s">
        <v>1572</v>
      </c>
      <c r="C21" s="108">
        <v>2015</v>
      </c>
      <c r="D21" s="101" t="s">
        <v>877</v>
      </c>
      <c r="E21" s="101" t="s">
        <v>878</v>
      </c>
    </row>
    <row r="22" spans="1:5">
      <c r="A22" s="103" t="s">
        <v>2093</v>
      </c>
      <c r="B22" s="101" t="s">
        <v>1056</v>
      </c>
      <c r="C22" s="102">
        <v>2015</v>
      </c>
      <c r="D22" s="101" t="s">
        <v>41</v>
      </c>
      <c r="E22" s="101" t="s">
        <v>104</v>
      </c>
    </row>
    <row r="23" spans="1:5">
      <c r="A23" s="103" t="s">
        <v>2095</v>
      </c>
      <c r="B23" s="104" t="s">
        <v>1634</v>
      </c>
      <c r="C23" s="102">
        <v>2015</v>
      </c>
      <c r="D23" s="101" t="s">
        <v>384</v>
      </c>
      <c r="E23" s="101" t="s">
        <v>580</v>
      </c>
    </row>
    <row r="24" spans="1:5">
      <c r="A24" s="103" t="s">
        <v>2093</v>
      </c>
      <c r="B24" s="101" t="s">
        <v>1059</v>
      </c>
      <c r="C24" s="102">
        <v>2015</v>
      </c>
      <c r="D24" s="101" t="s">
        <v>119</v>
      </c>
      <c r="E24" s="101" t="s">
        <v>120</v>
      </c>
    </row>
    <row r="25" spans="1:5">
      <c r="A25" s="103" t="s">
        <v>2093</v>
      </c>
      <c r="B25" s="101" t="s">
        <v>1060</v>
      </c>
      <c r="C25" s="102">
        <v>2015</v>
      </c>
      <c r="D25" s="101" t="s">
        <v>419</v>
      </c>
      <c r="E25" s="101" t="s">
        <v>420</v>
      </c>
    </row>
    <row r="26" spans="1:5">
      <c r="A26" s="103" t="s">
        <v>2093</v>
      </c>
      <c r="B26" s="101" t="s">
        <v>1094</v>
      </c>
      <c r="C26" s="102">
        <v>2015</v>
      </c>
      <c r="D26" s="101" t="s">
        <v>431</v>
      </c>
      <c r="E26" s="101" t="s">
        <v>1129</v>
      </c>
    </row>
    <row r="27" spans="1:5">
      <c r="A27" s="103" t="s">
        <v>2095</v>
      </c>
      <c r="B27" s="101" t="s">
        <v>1093</v>
      </c>
      <c r="C27" s="102">
        <v>2015</v>
      </c>
      <c r="D27" s="107" t="s">
        <v>1210</v>
      </c>
      <c r="E27" s="101" t="s">
        <v>133</v>
      </c>
    </row>
    <row r="28" spans="1:5">
      <c r="A28" s="103" t="s">
        <v>2093</v>
      </c>
      <c r="B28" s="101" t="s">
        <v>1050</v>
      </c>
      <c r="C28" s="102">
        <v>2016</v>
      </c>
      <c r="D28" s="101" t="s">
        <v>84</v>
      </c>
      <c r="E28" s="101" t="s">
        <v>85</v>
      </c>
    </row>
    <row r="29" spans="1:5" ht="20">
      <c r="A29" s="103" t="s">
        <v>2093</v>
      </c>
      <c r="B29" s="101" t="s">
        <v>2071</v>
      </c>
      <c r="C29" s="102">
        <v>2016</v>
      </c>
      <c r="D29" s="101" t="s">
        <v>93</v>
      </c>
      <c r="E29" s="101" t="s">
        <v>92</v>
      </c>
    </row>
    <row r="30" spans="1:5">
      <c r="A30" s="103" t="s">
        <v>2095</v>
      </c>
      <c r="B30" s="107" t="s">
        <v>1206</v>
      </c>
      <c r="C30" s="105">
        <v>2016</v>
      </c>
      <c r="D30" s="107" t="s">
        <v>1211</v>
      </c>
      <c r="E30" s="107" t="s">
        <v>1544</v>
      </c>
    </row>
    <row r="31" spans="1:5">
      <c r="A31" s="103" t="s">
        <v>2095</v>
      </c>
      <c r="B31" s="101" t="s">
        <v>1045</v>
      </c>
      <c r="C31" s="102">
        <v>2016</v>
      </c>
      <c r="D31" s="101" t="s">
        <v>384</v>
      </c>
      <c r="E31" s="101" t="s">
        <v>385</v>
      </c>
    </row>
    <row r="32" spans="1:5">
      <c r="A32" s="103" t="s">
        <v>2095</v>
      </c>
      <c r="B32" s="101" t="s">
        <v>1653</v>
      </c>
      <c r="C32" s="108">
        <v>2016</v>
      </c>
      <c r="D32" s="101" t="s">
        <v>652</v>
      </c>
      <c r="E32" s="101" t="s">
        <v>653</v>
      </c>
    </row>
    <row r="33" spans="1:5">
      <c r="A33" s="103" t="s">
        <v>2093</v>
      </c>
      <c r="B33" s="101" t="s">
        <v>1138</v>
      </c>
      <c r="C33" s="108">
        <v>2016</v>
      </c>
      <c r="D33" s="101" t="s">
        <v>717</v>
      </c>
      <c r="E33" s="101" t="s">
        <v>714</v>
      </c>
    </row>
    <row r="34" spans="1:5">
      <c r="A34" s="103" t="s">
        <v>2093</v>
      </c>
      <c r="B34" s="101" t="s">
        <v>1547</v>
      </c>
      <c r="C34" s="108">
        <v>2016</v>
      </c>
      <c r="D34" s="101" t="s">
        <v>871</v>
      </c>
      <c r="E34" s="101" t="s">
        <v>872</v>
      </c>
    </row>
    <row r="35" spans="1:5">
      <c r="A35" s="103" t="s">
        <v>2092</v>
      </c>
      <c r="B35" s="101" t="s">
        <v>1048</v>
      </c>
      <c r="C35" s="102">
        <v>2016</v>
      </c>
      <c r="D35" s="101" t="s">
        <v>37</v>
      </c>
      <c r="E35" s="101" t="s">
        <v>77</v>
      </c>
    </row>
    <row r="36" spans="1:5" ht="20">
      <c r="A36" s="103" t="s">
        <v>2093</v>
      </c>
      <c r="B36" s="101" t="s">
        <v>2072</v>
      </c>
      <c r="C36" s="102">
        <v>2016</v>
      </c>
      <c r="D36" s="101" t="s">
        <v>29</v>
      </c>
      <c r="E36" s="101" t="s">
        <v>55</v>
      </c>
    </row>
    <row r="37" spans="1:5">
      <c r="A37" s="103" t="s">
        <v>2095</v>
      </c>
      <c r="B37" s="101" t="s">
        <v>1041</v>
      </c>
      <c r="C37" s="102">
        <v>2017</v>
      </c>
      <c r="D37" s="101" t="s">
        <v>371</v>
      </c>
      <c r="E37" s="101" t="s">
        <v>370</v>
      </c>
    </row>
    <row r="38" spans="1:5">
      <c r="A38" s="103" t="s">
        <v>2095</v>
      </c>
      <c r="B38" s="104" t="s">
        <v>1679</v>
      </c>
      <c r="C38" s="105">
        <v>2017</v>
      </c>
      <c r="D38" s="107" t="s">
        <v>1244</v>
      </c>
      <c r="E38" s="107" t="s">
        <v>1237</v>
      </c>
    </row>
    <row r="39" spans="1:5">
      <c r="A39" s="103" t="s">
        <v>2095</v>
      </c>
      <c r="B39" s="104" t="s">
        <v>1648</v>
      </c>
      <c r="C39" s="102">
        <v>2017</v>
      </c>
      <c r="D39" s="101" t="s">
        <v>893</v>
      </c>
      <c r="E39" s="101" t="s">
        <v>894</v>
      </c>
    </row>
    <row r="40" spans="1:5">
      <c r="A40" s="103" t="s">
        <v>2091</v>
      </c>
      <c r="B40" s="101" t="s">
        <v>1042</v>
      </c>
      <c r="C40" s="102">
        <v>2017</v>
      </c>
      <c r="D40" s="101" t="s">
        <v>372</v>
      </c>
      <c r="E40" s="101" t="s">
        <v>71</v>
      </c>
    </row>
    <row r="41" spans="1:5">
      <c r="A41" s="103" t="s">
        <v>2095</v>
      </c>
      <c r="B41" s="104" t="s">
        <v>1645</v>
      </c>
      <c r="C41" s="105">
        <v>2017</v>
      </c>
      <c r="D41" s="107" t="s">
        <v>1243</v>
      </c>
      <c r="E41" s="107" t="s">
        <v>1259</v>
      </c>
    </row>
    <row r="42" spans="1:5">
      <c r="A42" s="103" t="s">
        <v>2089</v>
      </c>
      <c r="B42" s="104" t="s">
        <v>1682</v>
      </c>
      <c r="C42" s="105">
        <v>2017</v>
      </c>
      <c r="D42" s="107" t="s">
        <v>1399</v>
      </c>
      <c r="E42" s="107" t="s">
        <v>1400</v>
      </c>
    </row>
    <row r="43" spans="1:5">
      <c r="A43" s="103" t="s">
        <v>2093</v>
      </c>
      <c r="B43" s="101" t="s">
        <v>1044</v>
      </c>
      <c r="C43" s="102">
        <v>2017</v>
      </c>
      <c r="D43" s="101" t="s">
        <v>379</v>
      </c>
      <c r="E43" s="101" t="s">
        <v>382</v>
      </c>
    </row>
    <row r="44" spans="1:5">
      <c r="A44" s="103" t="s">
        <v>2093</v>
      </c>
      <c r="B44" s="104" t="s">
        <v>1628</v>
      </c>
      <c r="C44" s="102">
        <v>2017</v>
      </c>
      <c r="D44" s="101" t="s">
        <v>670</v>
      </c>
      <c r="E44" s="101" t="s">
        <v>671</v>
      </c>
    </row>
    <row r="45" spans="1:5">
      <c r="A45" s="103" t="s">
        <v>2095</v>
      </c>
      <c r="B45" s="101" t="s">
        <v>1033</v>
      </c>
      <c r="C45" s="102">
        <v>2017</v>
      </c>
      <c r="D45" s="101" t="s">
        <v>204</v>
      </c>
      <c r="E45" s="101" t="s">
        <v>334</v>
      </c>
    </row>
    <row r="46" spans="1:5">
      <c r="A46" s="103" t="s">
        <v>2093</v>
      </c>
      <c r="B46" s="109" t="s">
        <v>1032</v>
      </c>
      <c r="C46" s="102">
        <v>2017</v>
      </c>
      <c r="D46" s="101" t="s">
        <v>18</v>
      </c>
      <c r="E46" s="101" t="s">
        <v>16</v>
      </c>
    </row>
    <row r="47" spans="1:5">
      <c r="A47" s="103" t="s">
        <v>2095</v>
      </c>
      <c r="B47" s="104" t="s">
        <v>1625</v>
      </c>
      <c r="C47" s="102">
        <v>2017</v>
      </c>
      <c r="D47" s="101" t="s">
        <v>759</v>
      </c>
      <c r="E47" s="101" t="s">
        <v>760</v>
      </c>
    </row>
    <row r="48" spans="1:5">
      <c r="A48" s="103" t="s">
        <v>2093</v>
      </c>
      <c r="B48" s="104" t="s">
        <v>1571</v>
      </c>
      <c r="C48" s="102">
        <v>2017</v>
      </c>
      <c r="D48" s="101" t="s">
        <v>754</v>
      </c>
      <c r="E48" s="101" t="s">
        <v>755</v>
      </c>
    </row>
    <row r="49" spans="1:5">
      <c r="A49" s="103" t="s">
        <v>2093</v>
      </c>
      <c r="B49" s="101" t="s">
        <v>1123</v>
      </c>
      <c r="C49" s="102">
        <v>2017</v>
      </c>
      <c r="D49" s="101" t="s">
        <v>1019</v>
      </c>
      <c r="E49" s="101" t="s">
        <v>1020</v>
      </c>
    </row>
    <row r="50" spans="1:5">
      <c r="A50" s="103" t="s">
        <v>2093</v>
      </c>
      <c r="B50" s="101" t="s">
        <v>1569</v>
      </c>
      <c r="C50" s="102">
        <v>2017</v>
      </c>
      <c r="D50" s="101" t="s">
        <v>866</v>
      </c>
      <c r="E50" s="101" t="s">
        <v>867</v>
      </c>
    </row>
    <row r="51" spans="1:5">
      <c r="A51" s="103" t="s">
        <v>2092</v>
      </c>
      <c r="B51" s="101" t="s">
        <v>1124</v>
      </c>
      <c r="C51" s="102">
        <v>2017</v>
      </c>
      <c r="D51" s="101" t="s">
        <v>1014</v>
      </c>
      <c r="E51" s="101" t="s">
        <v>1015</v>
      </c>
    </row>
    <row r="52" spans="1:5">
      <c r="A52" s="103" t="s">
        <v>2093</v>
      </c>
      <c r="B52" s="109" t="s">
        <v>31</v>
      </c>
      <c r="C52" s="102">
        <v>2017</v>
      </c>
      <c r="D52" s="101" t="s">
        <v>34</v>
      </c>
      <c r="E52" s="101" t="s">
        <v>30</v>
      </c>
    </row>
    <row r="53" spans="1:5">
      <c r="A53" s="103" t="s">
        <v>2093</v>
      </c>
      <c r="B53" s="101" t="s">
        <v>1038</v>
      </c>
      <c r="C53" s="102">
        <v>2017</v>
      </c>
      <c r="D53" s="101" t="s">
        <v>151</v>
      </c>
      <c r="E53" s="101" t="s">
        <v>360</v>
      </c>
    </row>
    <row r="54" spans="1:5">
      <c r="A54" s="103" t="s">
        <v>2093</v>
      </c>
      <c r="B54" s="101" t="s">
        <v>1039</v>
      </c>
      <c r="C54" s="102">
        <v>2017</v>
      </c>
      <c r="D54" s="101" t="s">
        <v>41</v>
      </c>
      <c r="E54" s="101" t="s">
        <v>51</v>
      </c>
    </row>
    <row r="55" spans="1:5">
      <c r="A55" s="103" t="s">
        <v>2093</v>
      </c>
      <c r="B55" s="101" t="s">
        <v>1036</v>
      </c>
      <c r="C55" s="102">
        <v>2017</v>
      </c>
      <c r="D55" s="101" t="s">
        <v>29</v>
      </c>
      <c r="E55" s="101" t="s">
        <v>28</v>
      </c>
    </row>
    <row r="56" spans="1:5">
      <c r="A56" s="103" t="s">
        <v>2095</v>
      </c>
      <c r="B56" s="104" t="s">
        <v>1595</v>
      </c>
      <c r="C56" s="105">
        <v>2018</v>
      </c>
      <c r="D56" s="107" t="s">
        <v>1382</v>
      </c>
      <c r="E56" s="107" t="s">
        <v>1383</v>
      </c>
    </row>
    <row r="57" spans="1:5">
      <c r="A57" s="103" t="s">
        <v>2093</v>
      </c>
      <c r="B57" s="101" t="s">
        <v>2087</v>
      </c>
      <c r="C57" s="102">
        <v>2006</v>
      </c>
      <c r="D57" s="101" t="s">
        <v>750</v>
      </c>
      <c r="E57" s="101" t="s">
        <v>1661</v>
      </c>
    </row>
    <row r="58" spans="1:5">
      <c r="A58" s="103" t="s">
        <v>2095</v>
      </c>
      <c r="B58" s="104" t="s">
        <v>1580</v>
      </c>
      <c r="C58" s="105">
        <v>2017</v>
      </c>
      <c r="D58" s="107" t="s">
        <v>1423</v>
      </c>
      <c r="E58" s="107" t="s">
        <v>1424</v>
      </c>
    </row>
    <row r="59" spans="1:5">
      <c r="A59" s="103" t="s">
        <v>2095</v>
      </c>
      <c r="B59" s="104" t="s">
        <v>1596</v>
      </c>
      <c r="C59" s="105">
        <v>2010</v>
      </c>
      <c r="D59" s="107" t="s">
        <v>1252</v>
      </c>
      <c r="E59" s="107" t="s">
        <v>1224</v>
      </c>
    </row>
    <row r="60" spans="1:5">
      <c r="A60" s="103" t="s">
        <v>2095</v>
      </c>
      <c r="B60" s="104" t="s">
        <v>1608</v>
      </c>
      <c r="C60" s="102">
        <v>2010</v>
      </c>
      <c r="D60" s="101" t="s">
        <v>779</v>
      </c>
      <c r="E60" s="101" t="s">
        <v>780</v>
      </c>
    </row>
    <row r="61" spans="1:5">
      <c r="A61" s="103" t="s">
        <v>2093</v>
      </c>
      <c r="B61" s="104" t="s">
        <v>1632</v>
      </c>
      <c r="C61" s="102">
        <v>2017</v>
      </c>
      <c r="D61" s="101" t="s">
        <v>41</v>
      </c>
      <c r="E61" s="101" t="s">
        <v>40</v>
      </c>
    </row>
    <row r="62" spans="1:5">
      <c r="A62" s="103" t="s">
        <v>2092</v>
      </c>
      <c r="B62" s="104" t="s">
        <v>1592</v>
      </c>
      <c r="C62" s="102">
        <v>2006</v>
      </c>
      <c r="D62" s="101" t="s">
        <v>695</v>
      </c>
      <c r="E62" s="101" t="s">
        <v>696</v>
      </c>
    </row>
    <row r="63" spans="1:5">
      <c r="A63" s="103" t="s">
        <v>2092</v>
      </c>
      <c r="B63" s="101" t="s">
        <v>1137</v>
      </c>
      <c r="C63" s="102">
        <v>2012</v>
      </c>
      <c r="D63" s="101" t="s">
        <v>843</v>
      </c>
      <c r="E63" s="101" t="s">
        <v>844</v>
      </c>
    </row>
    <row r="64" spans="1:5">
      <c r="A64" s="103" t="s">
        <v>2092</v>
      </c>
      <c r="B64" s="104" t="s">
        <v>1603</v>
      </c>
      <c r="C64" s="105">
        <v>2015</v>
      </c>
      <c r="D64" s="107" t="s">
        <v>1448</v>
      </c>
      <c r="E64" s="107" t="s">
        <v>1449</v>
      </c>
    </row>
    <row r="65" spans="1:5">
      <c r="A65" s="103" t="s">
        <v>2090</v>
      </c>
      <c r="B65" s="104" t="s">
        <v>1588</v>
      </c>
      <c r="C65" s="108">
        <v>2015</v>
      </c>
      <c r="D65" s="101" t="s">
        <v>731</v>
      </c>
      <c r="E65" s="101" t="s">
        <v>732</v>
      </c>
    </row>
    <row r="66" spans="1:5">
      <c r="A66" s="103" t="s">
        <v>2090</v>
      </c>
      <c r="B66" s="101" t="s">
        <v>1769</v>
      </c>
      <c r="C66" s="102">
        <v>2015</v>
      </c>
      <c r="D66" s="101" t="s">
        <v>425</v>
      </c>
      <c r="E66" s="101" t="s">
        <v>426</v>
      </c>
    </row>
    <row r="67" spans="1:5">
      <c r="A67" s="103" t="s">
        <v>2092</v>
      </c>
      <c r="B67" s="101" t="s">
        <v>1669</v>
      </c>
      <c r="C67" s="102">
        <v>2016</v>
      </c>
      <c r="D67" s="101" t="s">
        <v>709</v>
      </c>
      <c r="E67" s="101" t="s">
        <v>710</v>
      </c>
    </row>
    <row r="68" spans="1:5">
      <c r="A68" s="103" t="s">
        <v>2090</v>
      </c>
      <c r="B68" s="107" t="s">
        <v>1500</v>
      </c>
      <c r="C68" s="105">
        <v>2006</v>
      </c>
      <c r="D68" s="106" t="s">
        <v>1502</v>
      </c>
      <c r="E68" s="107" t="s">
        <v>1503</v>
      </c>
    </row>
    <row r="69" spans="1:5">
      <c r="A69" s="103" t="s">
        <v>2093</v>
      </c>
      <c r="B69" s="101" t="s">
        <v>1109</v>
      </c>
      <c r="C69" s="102">
        <v>2005</v>
      </c>
      <c r="D69" s="101" t="s">
        <v>303</v>
      </c>
      <c r="E69" s="101" t="s">
        <v>304</v>
      </c>
    </row>
    <row r="70" spans="1:5">
      <c r="A70" s="103" t="s">
        <v>2092</v>
      </c>
      <c r="B70" s="104" t="s">
        <v>1590</v>
      </c>
      <c r="C70" s="105">
        <v>2003</v>
      </c>
      <c r="D70" s="107" t="s">
        <v>1255</v>
      </c>
      <c r="E70" s="107" t="s">
        <v>1220</v>
      </c>
    </row>
    <row r="71" spans="1:5">
      <c r="A71" s="103" t="s">
        <v>2092</v>
      </c>
      <c r="B71" s="101" t="s">
        <v>1113</v>
      </c>
      <c r="C71" s="102">
        <v>2003</v>
      </c>
      <c r="D71" s="101" t="s">
        <v>569</v>
      </c>
      <c r="E71" s="101" t="s">
        <v>571</v>
      </c>
    </row>
    <row r="72" spans="1:5">
      <c r="A72" s="103" t="s">
        <v>2092</v>
      </c>
      <c r="B72" s="101" t="s">
        <v>1107</v>
      </c>
      <c r="C72" s="102">
        <v>2006</v>
      </c>
      <c r="D72" s="101" t="s">
        <v>1003</v>
      </c>
      <c r="E72" s="101" t="s">
        <v>1004</v>
      </c>
    </row>
    <row r="73" spans="1:5">
      <c r="A73" s="103" t="s">
        <v>2092</v>
      </c>
      <c r="B73" s="104" t="s">
        <v>1583</v>
      </c>
      <c r="C73" s="108">
        <v>2008</v>
      </c>
      <c r="D73" s="101" t="s">
        <v>652</v>
      </c>
      <c r="E73" s="101" t="s">
        <v>826</v>
      </c>
    </row>
    <row r="74" spans="1:5">
      <c r="A74" s="103" t="s">
        <v>2092</v>
      </c>
      <c r="B74" s="107" t="s">
        <v>1385</v>
      </c>
      <c r="C74" s="105">
        <v>2010</v>
      </c>
      <c r="D74" s="107" t="s">
        <v>1386</v>
      </c>
      <c r="E74" s="107" t="s">
        <v>1387</v>
      </c>
    </row>
    <row r="75" spans="1:5">
      <c r="A75" s="103" t="s">
        <v>2092</v>
      </c>
      <c r="B75" s="104" t="s">
        <v>1583</v>
      </c>
      <c r="C75" s="108">
        <v>2010</v>
      </c>
      <c r="D75" s="101" t="s">
        <v>821</v>
      </c>
      <c r="E75" s="101" t="s">
        <v>822</v>
      </c>
    </row>
    <row r="76" spans="1:5">
      <c r="A76" s="103" t="s">
        <v>2092</v>
      </c>
      <c r="B76" s="101" t="s">
        <v>1085</v>
      </c>
      <c r="C76" s="102">
        <v>2011</v>
      </c>
      <c r="D76" s="101" t="s">
        <v>492</v>
      </c>
      <c r="E76" s="101" t="s">
        <v>495</v>
      </c>
    </row>
    <row r="77" spans="1:5">
      <c r="A77" s="103" t="s">
        <v>2092</v>
      </c>
      <c r="B77" s="104" t="s">
        <v>1609</v>
      </c>
      <c r="C77" s="105">
        <v>2012</v>
      </c>
      <c r="D77" s="107" t="s">
        <v>1256</v>
      </c>
      <c r="E77" s="107" t="s">
        <v>1225</v>
      </c>
    </row>
    <row r="78" spans="1:5">
      <c r="A78" s="103" t="s">
        <v>2092</v>
      </c>
      <c r="B78" s="107" t="s">
        <v>1460</v>
      </c>
      <c r="C78" s="110">
        <v>2013</v>
      </c>
      <c r="D78" s="107" t="s">
        <v>1461</v>
      </c>
      <c r="E78" s="107" t="s">
        <v>1462</v>
      </c>
    </row>
    <row r="79" spans="1:5">
      <c r="A79" s="103" t="s">
        <v>2092</v>
      </c>
      <c r="B79" s="101" t="s">
        <v>1073</v>
      </c>
      <c r="C79" s="102">
        <v>2013</v>
      </c>
      <c r="D79" s="101" t="s">
        <v>183</v>
      </c>
      <c r="E79" s="101" t="s">
        <v>184</v>
      </c>
    </row>
    <row r="80" spans="1:5">
      <c r="A80" s="103" t="s">
        <v>2092</v>
      </c>
      <c r="B80" s="101" t="s">
        <v>1076</v>
      </c>
      <c r="C80" s="102">
        <v>2013</v>
      </c>
      <c r="D80" s="101" t="s">
        <v>13</v>
      </c>
      <c r="E80" s="101" t="s">
        <v>195</v>
      </c>
    </row>
    <row r="81" spans="1:5">
      <c r="A81" s="103" t="s">
        <v>2092</v>
      </c>
      <c r="B81" s="101" t="s">
        <v>149</v>
      </c>
      <c r="C81" s="102">
        <v>2014</v>
      </c>
      <c r="D81" s="101" t="s">
        <v>151</v>
      </c>
      <c r="E81" s="101" t="s">
        <v>152</v>
      </c>
    </row>
    <row r="82" spans="1:5">
      <c r="A82" s="103" t="s">
        <v>2092</v>
      </c>
      <c r="B82" s="101" t="s">
        <v>1064</v>
      </c>
      <c r="C82" s="102">
        <v>2014</v>
      </c>
      <c r="D82" s="101" t="s">
        <v>140</v>
      </c>
      <c r="E82" s="101" t="s">
        <v>141</v>
      </c>
    </row>
    <row r="83" spans="1:5">
      <c r="A83" s="103" t="s">
        <v>2092</v>
      </c>
      <c r="B83" s="104" t="s">
        <v>1606</v>
      </c>
      <c r="C83" s="108">
        <v>2016</v>
      </c>
      <c r="D83" s="101" t="s">
        <v>720</v>
      </c>
      <c r="E83" s="101" t="s">
        <v>721</v>
      </c>
    </row>
    <row r="84" spans="1:5" ht="20">
      <c r="A84" s="103" t="s">
        <v>2092</v>
      </c>
      <c r="B84" s="101" t="s">
        <v>2073</v>
      </c>
      <c r="C84" s="102">
        <v>2016</v>
      </c>
      <c r="D84" s="101" t="s">
        <v>37</v>
      </c>
      <c r="E84" s="101" t="s">
        <v>74</v>
      </c>
    </row>
    <row r="85" spans="1:5">
      <c r="A85" s="103" t="s">
        <v>2092</v>
      </c>
      <c r="B85" s="109" t="s">
        <v>12</v>
      </c>
      <c r="C85" s="102">
        <v>2017</v>
      </c>
      <c r="D85" s="101" t="s">
        <v>13</v>
      </c>
      <c r="E85" s="101" t="s">
        <v>11</v>
      </c>
    </row>
    <row r="86" spans="1:5" ht="20">
      <c r="A86" s="103" t="s">
        <v>2092</v>
      </c>
      <c r="B86" s="101" t="s">
        <v>2074</v>
      </c>
      <c r="C86" s="102">
        <v>2017</v>
      </c>
      <c r="D86" s="101" t="s">
        <v>46</v>
      </c>
      <c r="E86" s="101" t="s">
        <v>45</v>
      </c>
    </row>
    <row r="87" spans="1:5">
      <c r="A87" s="103" t="s">
        <v>2091</v>
      </c>
      <c r="B87" s="101" t="s">
        <v>1088</v>
      </c>
      <c r="C87" s="102">
        <v>2011</v>
      </c>
      <c r="D87" s="101" t="s">
        <v>517</v>
      </c>
      <c r="E87" s="111" t="s">
        <v>193</v>
      </c>
    </row>
    <row r="88" spans="1:5">
      <c r="A88" s="103" t="s">
        <v>2092</v>
      </c>
      <c r="B88" s="101" t="s">
        <v>1115</v>
      </c>
      <c r="C88" s="102">
        <v>2002</v>
      </c>
      <c r="D88" s="101" t="s">
        <v>324</v>
      </c>
      <c r="E88" s="101" t="s">
        <v>325</v>
      </c>
    </row>
    <row r="89" spans="1:5">
      <c r="A89" s="103" t="s">
        <v>2088</v>
      </c>
      <c r="B89" s="101" t="s">
        <v>1141</v>
      </c>
      <c r="C89" s="102">
        <v>2007</v>
      </c>
      <c r="D89" s="101" t="s">
        <v>745</v>
      </c>
      <c r="E89" s="101" t="s">
        <v>746</v>
      </c>
    </row>
    <row r="90" spans="1:5">
      <c r="A90" s="103" t="s">
        <v>2093</v>
      </c>
      <c r="B90" s="109" t="s">
        <v>235</v>
      </c>
      <c r="C90" s="102">
        <v>2009</v>
      </c>
      <c r="D90" s="101" t="s">
        <v>232</v>
      </c>
      <c r="E90" s="101" t="s">
        <v>233</v>
      </c>
    </row>
    <row r="91" spans="1:5">
      <c r="A91" s="103" t="s">
        <v>2093</v>
      </c>
      <c r="B91" s="104" t="s">
        <v>1647</v>
      </c>
      <c r="C91" s="108">
        <v>2011</v>
      </c>
      <c r="D91" s="101" t="s">
        <v>813</v>
      </c>
      <c r="E91" s="101" t="s">
        <v>814</v>
      </c>
    </row>
    <row r="92" spans="1:5">
      <c r="A92" s="103" t="s">
        <v>2095</v>
      </c>
      <c r="B92" s="101" t="s">
        <v>1128</v>
      </c>
      <c r="C92" s="102">
        <v>2014</v>
      </c>
      <c r="D92" s="101" t="s">
        <v>767</v>
      </c>
      <c r="E92" s="101" t="s">
        <v>741</v>
      </c>
    </row>
    <row r="93" spans="1:5">
      <c r="A93" s="103" t="s">
        <v>2092</v>
      </c>
      <c r="B93" s="101" t="s">
        <v>1095</v>
      </c>
      <c r="C93" s="102">
        <v>2015</v>
      </c>
      <c r="D93" s="101" t="s">
        <v>209</v>
      </c>
      <c r="E93" s="101" t="s">
        <v>432</v>
      </c>
    </row>
    <row r="94" spans="1:5">
      <c r="A94" s="103" t="s">
        <v>2092</v>
      </c>
      <c r="B94" s="101" t="s">
        <v>1052</v>
      </c>
      <c r="C94" s="102">
        <v>2016</v>
      </c>
      <c r="D94" s="101" t="s">
        <v>400</v>
      </c>
      <c r="E94" s="101" t="s">
        <v>401</v>
      </c>
    </row>
    <row r="95" spans="1:5">
      <c r="A95" s="103" t="s">
        <v>2091</v>
      </c>
      <c r="B95" s="104" t="s">
        <v>1581</v>
      </c>
      <c r="C95" s="105">
        <v>2017</v>
      </c>
      <c r="D95" s="107" t="s">
        <v>1210</v>
      </c>
      <c r="E95" s="107" t="s">
        <v>1218</v>
      </c>
    </row>
    <row r="96" spans="1:5">
      <c r="A96" s="103" t="s">
        <v>2095</v>
      </c>
      <c r="B96" s="109" t="s">
        <v>1034</v>
      </c>
      <c r="C96" s="102">
        <v>2017</v>
      </c>
      <c r="D96" s="101" t="s">
        <v>339</v>
      </c>
      <c r="E96" s="101" t="s">
        <v>340</v>
      </c>
    </row>
    <row r="97" spans="1:5">
      <c r="A97" s="103" t="s">
        <v>2092</v>
      </c>
      <c r="B97" s="107" t="s">
        <v>1654</v>
      </c>
      <c r="C97" s="105">
        <v>2013</v>
      </c>
      <c r="D97" s="107" t="s">
        <v>1379</v>
      </c>
      <c r="E97" s="107" t="s">
        <v>1380</v>
      </c>
    </row>
    <row r="98" spans="1:5">
      <c r="A98" s="103" t="s">
        <v>2092</v>
      </c>
      <c r="B98" s="101" t="s">
        <v>1649</v>
      </c>
      <c r="C98" s="102">
        <v>2001</v>
      </c>
      <c r="D98" s="101" t="s">
        <v>914</v>
      </c>
      <c r="E98" s="101" t="s">
        <v>915</v>
      </c>
    </row>
    <row r="99" spans="1:5">
      <c r="A99" s="103" t="s">
        <v>2089</v>
      </c>
      <c r="B99" s="101" t="s">
        <v>1100</v>
      </c>
      <c r="C99" s="102">
        <v>2007</v>
      </c>
      <c r="D99" s="101" t="s">
        <v>260</v>
      </c>
      <c r="E99" s="101" t="s">
        <v>261</v>
      </c>
    </row>
    <row r="100" spans="1:5">
      <c r="A100" s="103" t="s">
        <v>2092</v>
      </c>
      <c r="B100" s="104" t="s">
        <v>1626</v>
      </c>
      <c r="C100" s="110">
        <v>2007</v>
      </c>
      <c r="D100" s="106" t="s">
        <v>1488</v>
      </c>
      <c r="E100" s="107" t="s">
        <v>1489</v>
      </c>
    </row>
    <row r="101" spans="1:5">
      <c r="A101" s="103" t="s">
        <v>2092</v>
      </c>
      <c r="B101" s="104" t="s">
        <v>1576</v>
      </c>
      <c r="C101" s="108">
        <v>2011</v>
      </c>
      <c r="D101" s="101" t="s">
        <v>906</v>
      </c>
      <c r="E101" s="101" t="s">
        <v>907</v>
      </c>
    </row>
    <row r="102" spans="1:5">
      <c r="A102" s="103" t="s">
        <v>2089</v>
      </c>
      <c r="B102" s="104" t="s">
        <v>1672</v>
      </c>
      <c r="C102" s="108">
        <v>2012</v>
      </c>
      <c r="D102" s="101" t="s">
        <v>887</v>
      </c>
      <c r="E102" s="101" t="s">
        <v>888</v>
      </c>
    </row>
    <row r="103" spans="1:5">
      <c r="A103" s="103" t="s">
        <v>2095</v>
      </c>
      <c r="B103" s="101" t="s">
        <v>1542</v>
      </c>
      <c r="C103" s="108">
        <v>2013</v>
      </c>
      <c r="D103" s="101" t="s">
        <v>836</v>
      </c>
      <c r="E103" s="101" t="s">
        <v>837</v>
      </c>
    </row>
    <row r="104" spans="1:5">
      <c r="A104" s="103" t="s">
        <v>2093</v>
      </c>
      <c r="B104" s="104" t="s">
        <v>1627</v>
      </c>
      <c r="C104" s="110">
        <v>2013</v>
      </c>
      <c r="D104" s="107" t="s">
        <v>1455</v>
      </c>
      <c r="E104" s="107" t="s">
        <v>1456</v>
      </c>
    </row>
    <row r="105" spans="1:5">
      <c r="A105" s="103" t="s">
        <v>2091</v>
      </c>
      <c r="B105" s="101" t="s">
        <v>1126</v>
      </c>
      <c r="C105" s="102">
        <v>2014</v>
      </c>
      <c r="D105" s="101" t="s">
        <v>767</v>
      </c>
      <c r="E105" s="118" t="s">
        <v>2100</v>
      </c>
    </row>
    <row r="106" spans="1:5">
      <c r="A106" s="103" t="s">
        <v>2093</v>
      </c>
      <c r="B106" s="104" t="s">
        <v>1551</v>
      </c>
      <c r="C106" s="102">
        <v>2015</v>
      </c>
      <c r="D106" s="101" t="s">
        <v>900</v>
      </c>
      <c r="E106" s="101" t="s">
        <v>901</v>
      </c>
    </row>
    <row r="107" spans="1:5">
      <c r="A107" s="103" t="s">
        <v>2095</v>
      </c>
      <c r="B107" s="104" t="s">
        <v>1579</v>
      </c>
      <c r="C107" s="108">
        <v>2016</v>
      </c>
      <c r="D107" s="101" t="s">
        <v>754</v>
      </c>
      <c r="E107" s="101" t="s">
        <v>806</v>
      </c>
    </row>
    <row r="108" spans="1:5">
      <c r="A108" s="103" t="s">
        <v>2093</v>
      </c>
      <c r="B108" s="104" t="s">
        <v>1637</v>
      </c>
      <c r="C108" s="105">
        <v>2006</v>
      </c>
      <c r="D108" s="107" t="s">
        <v>1249</v>
      </c>
      <c r="E108" s="107" t="s">
        <v>1231</v>
      </c>
    </row>
    <row r="109" spans="1:5" ht="20">
      <c r="A109" s="103" t="s">
        <v>2093</v>
      </c>
      <c r="B109" s="101" t="s">
        <v>2069</v>
      </c>
      <c r="C109" s="102">
        <v>2013</v>
      </c>
      <c r="D109" s="101" t="s">
        <v>189</v>
      </c>
      <c r="E109" s="101" t="s">
        <v>190</v>
      </c>
    </row>
    <row r="110" spans="1:5">
      <c r="A110" s="103" t="s">
        <v>2092</v>
      </c>
      <c r="B110" s="101" t="s">
        <v>1119</v>
      </c>
      <c r="C110" s="102">
        <v>2004</v>
      </c>
      <c r="D110" s="101" t="s">
        <v>611</v>
      </c>
      <c r="E110" s="101" t="s">
        <v>612</v>
      </c>
    </row>
    <row r="111" spans="1:5">
      <c r="A111" s="103" t="s">
        <v>2093</v>
      </c>
      <c r="B111" s="101" t="s">
        <v>1103</v>
      </c>
      <c r="C111" s="102">
        <v>2007</v>
      </c>
      <c r="D111" s="101" t="s">
        <v>272</v>
      </c>
      <c r="E111" s="101" t="s">
        <v>2101</v>
      </c>
    </row>
    <row r="112" spans="1:5">
      <c r="A112" s="103" t="s">
        <v>2093</v>
      </c>
      <c r="B112" s="101" t="s">
        <v>2076</v>
      </c>
      <c r="C112" s="102">
        <v>2009</v>
      </c>
      <c r="D112" s="101" t="s">
        <v>250</v>
      </c>
      <c r="E112" s="101" t="s">
        <v>251</v>
      </c>
    </row>
    <row r="113" spans="1:5">
      <c r="A113" s="103" t="s">
        <v>2093</v>
      </c>
      <c r="B113" s="101" t="s">
        <v>2083</v>
      </c>
      <c r="C113" s="102">
        <v>2009</v>
      </c>
      <c r="D113" s="101" t="s">
        <v>246</v>
      </c>
      <c r="E113" s="101" t="s">
        <v>247</v>
      </c>
    </row>
    <row r="114" spans="1:5">
      <c r="A114" s="103" t="s">
        <v>2093</v>
      </c>
      <c r="B114" s="104" t="s">
        <v>1631</v>
      </c>
      <c r="C114" s="108">
        <v>2011</v>
      </c>
      <c r="D114" s="101" t="s">
        <v>949</v>
      </c>
      <c r="E114" s="101" t="s">
        <v>950</v>
      </c>
    </row>
    <row r="115" spans="1:5">
      <c r="A115" s="103" t="s">
        <v>2093</v>
      </c>
      <c r="B115" s="101" t="s">
        <v>1553</v>
      </c>
      <c r="C115" s="102">
        <v>2011</v>
      </c>
      <c r="D115" s="101" t="s">
        <v>820</v>
      </c>
      <c r="E115" s="101" t="s">
        <v>513</v>
      </c>
    </row>
    <row r="116" spans="1:5">
      <c r="A116" s="103" t="s">
        <v>2093</v>
      </c>
      <c r="B116" s="104" t="s">
        <v>1641</v>
      </c>
      <c r="C116" s="105">
        <v>2011</v>
      </c>
      <c r="D116" s="106" t="s">
        <v>1483</v>
      </c>
      <c r="E116" s="107" t="s">
        <v>1642</v>
      </c>
    </row>
    <row r="117" spans="1:5">
      <c r="A117" s="103" t="s">
        <v>2095</v>
      </c>
      <c r="B117" s="104" t="s">
        <v>1610</v>
      </c>
      <c r="C117" s="105">
        <v>2012</v>
      </c>
      <c r="D117" s="107" t="s">
        <v>1257</v>
      </c>
      <c r="E117" s="107" t="s">
        <v>1226</v>
      </c>
    </row>
    <row r="118" spans="1:5">
      <c r="A118" s="103" t="s">
        <v>2093</v>
      </c>
      <c r="B118" s="101" t="s">
        <v>1082</v>
      </c>
      <c r="C118" s="102">
        <v>2012</v>
      </c>
      <c r="D118" s="101" t="s">
        <v>68</v>
      </c>
      <c r="E118" s="101" t="s">
        <v>218</v>
      </c>
    </row>
    <row r="119" spans="1:5">
      <c r="A119" s="103" t="s">
        <v>2092</v>
      </c>
      <c r="B119" s="104" t="s">
        <v>1612</v>
      </c>
      <c r="C119" s="105">
        <v>2013</v>
      </c>
      <c r="D119" s="107" t="s">
        <v>1250</v>
      </c>
      <c r="E119" s="107" t="s">
        <v>1228</v>
      </c>
    </row>
    <row r="120" spans="1:5">
      <c r="A120" s="103" t="s">
        <v>2093</v>
      </c>
      <c r="B120" s="104" t="s">
        <v>1664</v>
      </c>
      <c r="C120" s="108">
        <v>2013</v>
      </c>
      <c r="D120" s="101" t="s">
        <v>750</v>
      </c>
      <c r="E120" s="101" t="s">
        <v>774</v>
      </c>
    </row>
    <row r="121" spans="1:5">
      <c r="A121" s="103" t="s">
        <v>2092</v>
      </c>
      <c r="B121" s="101" t="s">
        <v>1667</v>
      </c>
      <c r="C121" s="108">
        <v>2013</v>
      </c>
      <c r="D121" s="101" t="s">
        <v>994</v>
      </c>
      <c r="E121" s="101" t="s">
        <v>995</v>
      </c>
    </row>
    <row r="122" spans="1:5">
      <c r="A122" s="103" t="s">
        <v>2093</v>
      </c>
      <c r="B122" s="109" t="s">
        <v>172</v>
      </c>
      <c r="C122" s="102">
        <v>2013</v>
      </c>
      <c r="D122" s="101" t="s">
        <v>151</v>
      </c>
      <c r="E122" s="101" t="s">
        <v>171</v>
      </c>
    </row>
    <row r="123" spans="1:5">
      <c r="A123" s="103" t="s">
        <v>2093</v>
      </c>
      <c r="B123" s="101" t="s">
        <v>1079</v>
      </c>
      <c r="C123" s="102">
        <v>2013</v>
      </c>
      <c r="D123" s="101" t="s">
        <v>204</v>
      </c>
      <c r="E123" s="101" t="s">
        <v>205</v>
      </c>
    </row>
    <row r="124" spans="1:5">
      <c r="A124" s="103" t="s">
        <v>2092</v>
      </c>
      <c r="B124" s="101" t="s">
        <v>1074</v>
      </c>
      <c r="C124" s="102">
        <v>2013</v>
      </c>
      <c r="D124" s="101" t="s">
        <v>480</v>
      </c>
      <c r="E124" s="101" t="s">
        <v>481</v>
      </c>
    </row>
    <row r="125" spans="1:5">
      <c r="A125" s="103" t="s">
        <v>2095</v>
      </c>
      <c r="B125" s="101" t="s">
        <v>1069</v>
      </c>
      <c r="C125" s="102">
        <v>2014</v>
      </c>
      <c r="D125" s="101" t="s">
        <v>471</v>
      </c>
      <c r="E125" s="101" t="s">
        <v>469</v>
      </c>
    </row>
    <row r="126" spans="1:5">
      <c r="A126" s="103" t="s">
        <v>2093</v>
      </c>
      <c r="B126" s="107" t="s">
        <v>1352</v>
      </c>
      <c r="C126" s="105">
        <v>2014</v>
      </c>
      <c r="D126" s="107" t="s">
        <v>1353</v>
      </c>
      <c r="E126" s="107" t="s">
        <v>1354</v>
      </c>
    </row>
    <row r="127" spans="1:5">
      <c r="A127" s="103" t="s">
        <v>2093</v>
      </c>
      <c r="B127" s="107" t="s">
        <v>1602</v>
      </c>
      <c r="C127" s="105">
        <v>2014</v>
      </c>
      <c r="D127" s="107" t="s">
        <v>1367</v>
      </c>
      <c r="E127" s="107" t="s">
        <v>1368</v>
      </c>
    </row>
    <row r="128" spans="1:5">
      <c r="A128" s="103" t="s">
        <v>2093</v>
      </c>
      <c r="B128" s="101" t="s">
        <v>1552</v>
      </c>
      <c r="C128" s="102">
        <v>2014</v>
      </c>
      <c r="D128" s="101" t="s">
        <v>831</v>
      </c>
      <c r="E128" s="101" t="s">
        <v>832</v>
      </c>
    </row>
    <row r="129" spans="1:5">
      <c r="A129" s="103" t="s">
        <v>2093</v>
      </c>
      <c r="B129" s="104" t="s">
        <v>1591</v>
      </c>
      <c r="C129" s="102">
        <v>2014</v>
      </c>
      <c r="D129" s="101" t="s">
        <v>232</v>
      </c>
      <c r="E129" s="101" t="s">
        <v>454</v>
      </c>
    </row>
    <row r="130" spans="1:5">
      <c r="A130" s="103" t="s">
        <v>2093</v>
      </c>
      <c r="B130" s="101" t="s">
        <v>137</v>
      </c>
      <c r="C130" s="102">
        <v>2015</v>
      </c>
      <c r="D130" s="101" t="s">
        <v>138</v>
      </c>
      <c r="E130" s="101" t="s">
        <v>134</v>
      </c>
    </row>
    <row r="131" spans="1:5">
      <c r="A131" s="103" t="s">
        <v>2093</v>
      </c>
      <c r="B131" s="104" t="s">
        <v>1668</v>
      </c>
      <c r="C131" s="102">
        <v>2015</v>
      </c>
      <c r="D131" s="101" t="s">
        <v>37</v>
      </c>
      <c r="E131" s="101" t="s">
        <v>96</v>
      </c>
    </row>
    <row r="132" spans="1:5">
      <c r="A132" s="103" t="s">
        <v>2091</v>
      </c>
      <c r="B132" s="101" t="s">
        <v>1055</v>
      </c>
      <c r="C132" s="102">
        <v>2015</v>
      </c>
      <c r="D132" s="101" t="s">
        <v>102</v>
      </c>
      <c r="E132" s="101" t="s">
        <v>413</v>
      </c>
    </row>
    <row r="133" spans="1:5">
      <c r="A133" s="103" t="s">
        <v>2093</v>
      </c>
      <c r="B133" s="104" t="s">
        <v>1605</v>
      </c>
      <c r="C133" s="108">
        <v>2017</v>
      </c>
      <c r="D133" s="101" t="s">
        <v>644</v>
      </c>
      <c r="E133" s="101" t="s">
        <v>645</v>
      </c>
    </row>
    <row r="134" spans="1:5">
      <c r="A134" s="103" t="s">
        <v>2093</v>
      </c>
      <c r="B134" s="101" t="s">
        <v>1673</v>
      </c>
      <c r="C134" s="102">
        <v>2015</v>
      </c>
      <c r="D134" s="101" t="s">
        <v>638</v>
      </c>
      <c r="E134" s="101" t="s">
        <v>639</v>
      </c>
    </row>
    <row r="135" spans="1:5">
      <c r="A135" s="103" t="s">
        <v>2092</v>
      </c>
      <c r="B135" s="101" t="s">
        <v>1058</v>
      </c>
      <c r="C135" s="102">
        <v>2015</v>
      </c>
      <c r="D135" s="101" t="s">
        <v>682</v>
      </c>
      <c r="E135" s="101" t="s">
        <v>118</v>
      </c>
    </row>
    <row r="136" spans="1:5">
      <c r="A136" s="103" t="s">
        <v>2092</v>
      </c>
      <c r="B136" s="101" t="s">
        <v>1053</v>
      </c>
      <c r="C136" s="102">
        <v>2015</v>
      </c>
      <c r="D136" s="101" t="s">
        <v>406</v>
      </c>
      <c r="E136" s="101" t="s">
        <v>407</v>
      </c>
    </row>
    <row r="137" spans="1:5">
      <c r="A137" s="103" t="s">
        <v>2095</v>
      </c>
      <c r="B137" s="101" t="s">
        <v>1054</v>
      </c>
      <c r="C137" s="102">
        <v>2015</v>
      </c>
      <c r="D137" s="101" t="s">
        <v>102</v>
      </c>
      <c r="E137" s="101" t="s">
        <v>101</v>
      </c>
    </row>
    <row r="138" spans="1:5">
      <c r="A138" s="103" t="s">
        <v>2090</v>
      </c>
      <c r="B138" s="101" t="s">
        <v>1057</v>
      </c>
      <c r="C138" s="102">
        <v>2015</v>
      </c>
      <c r="D138" s="101" t="s">
        <v>110</v>
      </c>
      <c r="E138" s="101" t="s">
        <v>111</v>
      </c>
    </row>
    <row r="139" spans="1:5">
      <c r="A139" s="103" t="s">
        <v>2092</v>
      </c>
      <c r="B139" s="109" t="s">
        <v>81</v>
      </c>
      <c r="C139" s="102">
        <v>2016</v>
      </c>
      <c r="D139" s="107" t="s">
        <v>1246</v>
      </c>
      <c r="E139" s="101" t="s">
        <v>80</v>
      </c>
    </row>
    <row r="140" spans="1:5">
      <c r="A140" s="103" t="s">
        <v>2095</v>
      </c>
      <c r="B140" s="101" t="s">
        <v>1051</v>
      </c>
      <c r="C140" s="102">
        <v>2016</v>
      </c>
      <c r="D140" s="101" t="s">
        <v>91</v>
      </c>
      <c r="E140" s="101" t="s">
        <v>90</v>
      </c>
    </row>
    <row r="141" spans="1:5">
      <c r="A141" s="103" t="s">
        <v>2095</v>
      </c>
      <c r="B141" s="104" t="s">
        <v>1662</v>
      </c>
      <c r="C141" s="108">
        <v>2016</v>
      </c>
      <c r="D141" s="101" t="s">
        <v>676</v>
      </c>
      <c r="E141" s="101" t="s">
        <v>677</v>
      </c>
    </row>
    <row r="142" spans="1:5">
      <c r="A142" s="103" t="s">
        <v>2095</v>
      </c>
      <c r="B142" s="104" t="s">
        <v>1683</v>
      </c>
      <c r="C142" s="102">
        <v>2016</v>
      </c>
      <c r="D142" s="101" t="s">
        <v>384</v>
      </c>
      <c r="E142" s="101" t="s">
        <v>705</v>
      </c>
    </row>
    <row r="143" spans="1:5">
      <c r="A143" s="103" t="s">
        <v>2092</v>
      </c>
      <c r="B143" s="101" t="s">
        <v>2085</v>
      </c>
      <c r="C143" s="102">
        <v>2016</v>
      </c>
      <c r="D143" s="101" t="s">
        <v>37</v>
      </c>
      <c r="E143" s="101" t="s">
        <v>64</v>
      </c>
    </row>
    <row r="144" spans="1:5">
      <c r="A144" s="103" t="s">
        <v>2093</v>
      </c>
      <c r="B144" s="101" t="s">
        <v>5</v>
      </c>
      <c r="C144" s="102">
        <v>2017</v>
      </c>
      <c r="D144" s="101" t="s">
        <v>7</v>
      </c>
      <c r="E144" s="101" t="s">
        <v>10</v>
      </c>
    </row>
    <row r="145" spans="1:5">
      <c r="A145" s="103" t="s">
        <v>2095</v>
      </c>
      <c r="B145" s="104" t="s">
        <v>1657</v>
      </c>
      <c r="C145" s="105">
        <v>2017</v>
      </c>
      <c r="D145" s="107" t="s">
        <v>1242</v>
      </c>
      <c r="E145" s="107" t="s">
        <v>1235</v>
      </c>
    </row>
    <row r="146" spans="1:5">
      <c r="A146" s="103" t="s">
        <v>2095</v>
      </c>
      <c r="B146" s="104" t="s">
        <v>2086</v>
      </c>
      <c r="C146" s="102">
        <v>2017</v>
      </c>
      <c r="D146" s="101" t="s">
        <v>37</v>
      </c>
      <c r="E146" s="101" t="s">
        <v>36</v>
      </c>
    </row>
    <row r="147" spans="1:5">
      <c r="A147" s="103" t="s">
        <v>2093</v>
      </c>
      <c r="B147" s="101" t="s">
        <v>1111</v>
      </c>
      <c r="C147" s="102">
        <v>2003</v>
      </c>
      <c r="D147" s="101" t="s">
        <v>313</v>
      </c>
      <c r="E147" s="101" t="s">
        <v>315</v>
      </c>
    </row>
    <row r="148" spans="1:5">
      <c r="A148" s="103" t="s">
        <v>2093</v>
      </c>
      <c r="B148" s="101" t="s">
        <v>1092</v>
      </c>
      <c r="C148" s="102">
        <v>2010</v>
      </c>
      <c r="D148" s="101" t="s">
        <v>535</v>
      </c>
      <c r="E148" s="101" t="s">
        <v>537</v>
      </c>
    </row>
    <row r="149" spans="1:5">
      <c r="A149" s="103" t="s">
        <v>2092</v>
      </c>
      <c r="B149" s="101" t="s">
        <v>1080</v>
      </c>
      <c r="C149" s="102">
        <v>2013</v>
      </c>
      <c r="D149" s="101" t="s">
        <v>209</v>
      </c>
      <c r="E149" s="101" t="s">
        <v>210</v>
      </c>
    </row>
    <row r="150" spans="1:5">
      <c r="A150" s="103" t="s">
        <v>2092</v>
      </c>
      <c r="B150" s="104" t="s">
        <v>1602</v>
      </c>
      <c r="C150" s="102">
        <v>2006</v>
      </c>
      <c r="D150" s="101" t="s">
        <v>851</v>
      </c>
      <c r="E150" s="101" t="s">
        <v>852</v>
      </c>
    </row>
    <row r="151" spans="1:5">
      <c r="A151" s="103" t="s">
        <v>2093</v>
      </c>
      <c r="B151" s="101" t="s">
        <v>1081</v>
      </c>
      <c r="C151" s="102">
        <v>2013</v>
      </c>
      <c r="D151" s="101" t="s">
        <v>216</v>
      </c>
      <c r="E151" s="101" t="s">
        <v>215</v>
      </c>
    </row>
    <row r="152" spans="1:5">
      <c r="A152" s="103" t="s">
        <v>2092</v>
      </c>
      <c r="B152" s="101" t="s">
        <v>1112</v>
      </c>
      <c r="C152" s="102">
        <v>2003</v>
      </c>
      <c r="D152" s="101" t="s">
        <v>72</v>
      </c>
      <c r="E152" s="101" t="s">
        <v>570</v>
      </c>
    </row>
    <row r="153" spans="1:5">
      <c r="A153" s="103" t="s">
        <v>2092</v>
      </c>
      <c r="B153" s="104" t="s">
        <v>1633</v>
      </c>
      <c r="C153" s="105">
        <v>2004</v>
      </c>
      <c r="D153" s="106" t="s">
        <v>1507</v>
      </c>
      <c r="E153" s="107" t="s">
        <v>1508</v>
      </c>
    </row>
    <row r="154" spans="1:5">
      <c r="A154" s="103" t="s">
        <v>2092</v>
      </c>
      <c r="B154" s="104" t="s">
        <v>1646</v>
      </c>
      <c r="C154" s="105">
        <v>2006</v>
      </c>
      <c r="D154" s="107" t="s">
        <v>1247</v>
      </c>
      <c r="E154" s="107" t="s">
        <v>1234</v>
      </c>
    </row>
    <row r="155" spans="1:5">
      <c r="A155" s="103" t="s">
        <v>2093</v>
      </c>
      <c r="B155" s="104" t="s">
        <v>1599</v>
      </c>
      <c r="C155" s="102">
        <v>2007</v>
      </c>
      <c r="D155" s="101" t="s">
        <v>785</v>
      </c>
      <c r="E155" s="101" t="s">
        <v>786</v>
      </c>
    </row>
    <row r="156" spans="1:5">
      <c r="A156" s="103" t="s">
        <v>2092</v>
      </c>
      <c r="B156" s="101" t="s">
        <v>2081</v>
      </c>
      <c r="C156" s="102">
        <v>2007</v>
      </c>
      <c r="D156" s="101" t="s">
        <v>557</v>
      </c>
      <c r="E156" s="101" t="s">
        <v>558</v>
      </c>
    </row>
    <row r="157" spans="1:5">
      <c r="A157" s="103" t="s">
        <v>2093</v>
      </c>
      <c r="B157" s="101" t="s">
        <v>1135</v>
      </c>
      <c r="C157" s="102">
        <v>2007</v>
      </c>
      <c r="D157" s="101" t="s">
        <v>955</v>
      </c>
      <c r="E157" s="101" t="s">
        <v>956</v>
      </c>
    </row>
    <row r="158" spans="1:5">
      <c r="A158" s="103" t="s">
        <v>2092</v>
      </c>
      <c r="B158" s="107" t="s">
        <v>1373</v>
      </c>
      <c r="C158" s="105">
        <v>2008</v>
      </c>
      <c r="D158" s="107" t="s">
        <v>1374</v>
      </c>
      <c r="E158" s="107" t="s">
        <v>1375</v>
      </c>
    </row>
    <row r="159" spans="1:5">
      <c r="A159" s="103" t="s">
        <v>2092</v>
      </c>
      <c r="B159" s="104" t="s">
        <v>1643</v>
      </c>
      <c r="C159" s="102">
        <v>2009</v>
      </c>
      <c r="D159" s="109" t="s">
        <v>236</v>
      </c>
      <c r="E159" s="109" t="s">
        <v>227</v>
      </c>
    </row>
    <row r="160" spans="1:5">
      <c r="A160" s="103" t="s">
        <v>2093</v>
      </c>
      <c r="B160" s="101" t="s">
        <v>1134</v>
      </c>
      <c r="C160" s="102">
        <v>2010</v>
      </c>
      <c r="D160" s="101" t="s">
        <v>846</v>
      </c>
      <c r="E160" s="101" t="s">
        <v>847</v>
      </c>
    </row>
    <row r="161" spans="1:5">
      <c r="A161" s="103" t="s">
        <v>2092</v>
      </c>
      <c r="B161" s="104" t="s">
        <v>1554</v>
      </c>
      <c r="C161" s="105">
        <v>2011</v>
      </c>
      <c r="D161" s="107" t="s">
        <v>1212</v>
      </c>
      <c r="E161" s="107" t="s">
        <v>1215</v>
      </c>
    </row>
    <row r="162" spans="1:5">
      <c r="A162" s="103" t="s">
        <v>2093</v>
      </c>
      <c r="B162" s="104" t="s">
        <v>1558</v>
      </c>
      <c r="C162" s="108">
        <v>2011</v>
      </c>
      <c r="D162" s="101" t="s">
        <v>944</v>
      </c>
      <c r="E162" s="101" t="s">
        <v>945</v>
      </c>
    </row>
    <row r="163" spans="1:5">
      <c r="A163" s="103" t="s">
        <v>2092</v>
      </c>
      <c r="B163" s="104" t="s">
        <v>1623</v>
      </c>
      <c r="C163" s="110">
        <v>2011</v>
      </c>
      <c r="D163" s="107" t="s">
        <v>1473</v>
      </c>
      <c r="E163" s="107" t="s">
        <v>1474</v>
      </c>
    </row>
    <row r="164" spans="1:5">
      <c r="A164" s="103" t="s">
        <v>2092</v>
      </c>
      <c r="B164" s="101" t="s">
        <v>1083</v>
      </c>
      <c r="C164" s="102">
        <v>2012</v>
      </c>
      <c r="D164" s="101" t="s">
        <v>222</v>
      </c>
      <c r="E164" s="101" t="s">
        <v>223</v>
      </c>
    </row>
    <row r="165" spans="1:5">
      <c r="A165" s="103" t="s">
        <v>2092</v>
      </c>
      <c r="B165" s="101" t="s">
        <v>1084</v>
      </c>
      <c r="C165" s="102">
        <v>2012</v>
      </c>
      <c r="D165" s="101" t="s">
        <v>474</v>
      </c>
      <c r="E165" s="101" t="s">
        <v>494</v>
      </c>
    </row>
    <row r="166" spans="1:5">
      <c r="A166" s="103" t="s">
        <v>2092</v>
      </c>
      <c r="B166" s="104" t="s">
        <v>1674</v>
      </c>
      <c r="C166" s="108">
        <v>2013</v>
      </c>
      <c r="D166" s="101" t="s">
        <v>652</v>
      </c>
      <c r="E166" s="101" t="s">
        <v>810</v>
      </c>
    </row>
    <row r="167" spans="1:5">
      <c r="A167" s="103" t="s">
        <v>2092</v>
      </c>
      <c r="B167" s="101" t="s">
        <v>1063</v>
      </c>
      <c r="C167" s="108">
        <v>2013</v>
      </c>
      <c r="D167" s="101" t="s">
        <v>155</v>
      </c>
      <c r="E167" s="101" t="s">
        <v>156</v>
      </c>
    </row>
    <row r="168" spans="1:5">
      <c r="A168" s="103" t="s">
        <v>2092</v>
      </c>
      <c r="B168" s="101" t="s">
        <v>1072</v>
      </c>
      <c r="C168" s="102">
        <v>2013</v>
      </c>
      <c r="D168" s="101" t="s">
        <v>181</v>
      </c>
      <c r="E168" s="101" t="s">
        <v>182</v>
      </c>
    </row>
    <row r="169" spans="1:5" ht="20">
      <c r="A169" s="103" t="s">
        <v>2093</v>
      </c>
      <c r="B169" s="101" t="s">
        <v>2070</v>
      </c>
      <c r="C169" s="102">
        <v>2013</v>
      </c>
      <c r="D169" s="107" t="s">
        <v>1212</v>
      </c>
      <c r="E169" s="101" t="s">
        <v>166</v>
      </c>
    </row>
    <row r="170" spans="1:5">
      <c r="A170" s="103" t="s">
        <v>2092</v>
      </c>
      <c r="B170" s="104" t="s">
        <v>1621</v>
      </c>
      <c r="C170" s="102">
        <v>2013</v>
      </c>
      <c r="D170" s="101" t="s">
        <v>474</v>
      </c>
      <c r="E170" s="101" t="s">
        <v>475</v>
      </c>
    </row>
    <row r="171" spans="1:5">
      <c r="A171" s="103" t="s">
        <v>2092</v>
      </c>
      <c r="B171" s="104" t="s">
        <v>1582</v>
      </c>
      <c r="C171" s="102">
        <v>2014</v>
      </c>
      <c r="D171" s="101" t="s">
        <v>767</v>
      </c>
      <c r="E171" s="101" t="s">
        <v>968</v>
      </c>
    </row>
    <row r="172" spans="1:5">
      <c r="A172" s="103" t="s">
        <v>2093</v>
      </c>
      <c r="B172" s="101" t="s">
        <v>159</v>
      </c>
      <c r="C172" s="102">
        <v>2014</v>
      </c>
      <c r="D172" s="101" t="s">
        <v>161</v>
      </c>
      <c r="E172" s="101" t="s">
        <v>162</v>
      </c>
    </row>
    <row r="173" spans="1:5">
      <c r="A173" s="103" t="s">
        <v>2090</v>
      </c>
      <c r="B173" s="101" t="s">
        <v>1588</v>
      </c>
      <c r="C173" s="102">
        <v>2015</v>
      </c>
      <c r="D173" s="101" t="s">
        <v>726</v>
      </c>
      <c r="E173" s="101" t="s">
        <v>727</v>
      </c>
    </row>
    <row r="174" spans="1:5">
      <c r="A174" s="103" t="s">
        <v>2093</v>
      </c>
      <c r="B174" s="101" t="s">
        <v>1065</v>
      </c>
      <c r="C174" s="102">
        <v>2015</v>
      </c>
      <c r="D174" s="101" t="s">
        <v>440</v>
      </c>
      <c r="E174" s="101" t="s">
        <v>449</v>
      </c>
    </row>
    <row r="175" spans="1:5">
      <c r="A175" s="103" t="s">
        <v>2092</v>
      </c>
      <c r="B175" s="101" t="s">
        <v>112</v>
      </c>
      <c r="C175" s="102">
        <v>2015</v>
      </c>
      <c r="D175" s="101" t="s">
        <v>114</v>
      </c>
      <c r="E175" s="101" t="s">
        <v>115</v>
      </c>
    </row>
    <row r="176" spans="1:5">
      <c r="A176" s="103" t="s">
        <v>2093</v>
      </c>
      <c r="B176" s="101" t="s">
        <v>1046</v>
      </c>
      <c r="C176" s="102">
        <v>2016</v>
      </c>
      <c r="D176" s="101" t="s">
        <v>60</v>
      </c>
      <c r="E176" s="101" t="s">
        <v>59</v>
      </c>
    </row>
    <row r="177" spans="1:5">
      <c r="A177" s="103" t="s">
        <v>2093</v>
      </c>
      <c r="B177" s="104" t="s">
        <v>1644</v>
      </c>
      <c r="C177" s="105">
        <v>2017</v>
      </c>
      <c r="D177" s="107" t="s">
        <v>1248</v>
      </c>
      <c r="E177" s="107" t="s">
        <v>1233</v>
      </c>
    </row>
    <row r="178" spans="1:5">
      <c r="A178" s="103" t="s">
        <v>2093</v>
      </c>
      <c r="B178" s="104" t="s">
        <v>1563</v>
      </c>
      <c r="C178" s="105">
        <v>2017</v>
      </c>
      <c r="D178" s="107" t="s">
        <v>1210</v>
      </c>
      <c r="E178" s="107" t="s">
        <v>1216</v>
      </c>
    </row>
    <row r="179" spans="1:5">
      <c r="A179" s="103" t="s">
        <v>2092</v>
      </c>
      <c r="B179" s="104" t="s">
        <v>1689</v>
      </c>
      <c r="C179" s="105">
        <v>2017</v>
      </c>
      <c r="D179" s="107" t="s">
        <v>1214</v>
      </c>
      <c r="E179" s="107" t="s">
        <v>1240</v>
      </c>
    </row>
    <row r="180" spans="1:5">
      <c r="A180" s="103" t="s">
        <v>2092</v>
      </c>
      <c r="B180" s="104" t="s">
        <v>1614</v>
      </c>
      <c r="C180" s="105">
        <v>2017</v>
      </c>
      <c r="D180" s="107" t="s">
        <v>1214</v>
      </c>
      <c r="E180" s="107" t="s">
        <v>1229</v>
      </c>
    </row>
    <row r="181" spans="1:5">
      <c r="A181" s="103" t="s">
        <v>2090</v>
      </c>
      <c r="B181" s="101" t="s">
        <v>1035</v>
      </c>
      <c r="C181" s="102">
        <v>2017</v>
      </c>
      <c r="D181" s="101" t="s">
        <v>344</v>
      </c>
      <c r="E181" s="101" t="s">
        <v>346</v>
      </c>
    </row>
    <row r="182" spans="1:5">
      <c r="A182" s="103" t="s">
        <v>2093</v>
      </c>
      <c r="B182" s="101" t="s">
        <v>1139</v>
      </c>
      <c r="C182" s="102">
        <v>2017</v>
      </c>
      <c r="D182" s="101" t="s">
        <v>801</v>
      </c>
      <c r="E182" s="101" t="s">
        <v>802</v>
      </c>
    </row>
    <row r="183" spans="1:5">
      <c r="A183" s="103" t="s">
        <v>2092</v>
      </c>
      <c r="B183" s="107" t="s">
        <v>1650</v>
      </c>
      <c r="C183" s="105">
        <v>2017</v>
      </c>
      <c r="D183" s="112" t="s">
        <v>1452</v>
      </c>
      <c r="E183" s="107" t="s">
        <v>1453</v>
      </c>
    </row>
    <row r="184" spans="1:5">
      <c r="A184" s="103" t="s">
        <v>2092</v>
      </c>
      <c r="B184" s="101" t="s">
        <v>1043</v>
      </c>
      <c r="C184" s="102">
        <v>2017</v>
      </c>
      <c r="D184" s="107" t="s">
        <v>1432</v>
      </c>
      <c r="E184" s="107" t="s">
        <v>1433</v>
      </c>
    </row>
    <row r="185" spans="1:5">
      <c r="A185" s="103" t="s">
        <v>2092</v>
      </c>
      <c r="B185" s="104" t="s">
        <v>1587</v>
      </c>
      <c r="C185" s="105">
        <v>2018</v>
      </c>
      <c r="D185" s="107" t="s">
        <v>1397</v>
      </c>
      <c r="E185" s="107" t="s">
        <v>1398</v>
      </c>
    </row>
    <row r="186" spans="1:5">
      <c r="A186" s="103" t="s">
        <v>2089</v>
      </c>
      <c r="B186" s="113" t="s">
        <v>1783</v>
      </c>
      <c r="C186" s="111">
        <v>2003</v>
      </c>
      <c r="D186" s="111" t="s">
        <v>1785</v>
      </c>
      <c r="E186" s="111" t="s">
        <v>1784</v>
      </c>
    </row>
    <row r="187" spans="1:5">
      <c r="A187" s="103" t="s">
        <v>2093</v>
      </c>
      <c r="B187" s="113" t="s">
        <v>1793</v>
      </c>
      <c r="C187" s="111">
        <v>2004</v>
      </c>
      <c r="D187" s="111" t="s">
        <v>1795</v>
      </c>
      <c r="E187" s="111" t="s">
        <v>1794</v>
      </c>
    </row>
    <row r="188" spans="1:5">
      <c r="A188" s="103" t="s">
        <v>2093</v>
      </c>
      <c r="B188" s="113" t="s">
        <v>1802</v>
      </c>
      <c r="C188" s="111">
        <v>2005</v>
      </c>
      <c r="D188" s="111" t="s">
        <v>701</v>
      </c>
      <c r="E188" s="111" t="s">
        <v>1803</v>
      </c>
    </row>
    <row r="189" spans="1:5">
      <c r="A189" s="103" t="s">
        <v>2093</v>
      </c>
      <c r="B189" s="113" t="s">
        <v>1827</v>
      </c>
      <c r="C189" s="111">
        <v>2005</v>
      </c>
      <c r="D189" s="111" t="s">
        <v>1829</v>
      </c>
      <c r="E189" s="111" t="s">
        <v>1828</v>
      </c>
    </row>
    <row r="190" spans="1:5">
      <c r="A190" s="103" t="s">
        <v>2092</v>
      </c>
      <c r="B190" s="114" t="s">
        <v>1835</v>
      </c>
      <c r="C190" s="111">
        <v>2006</v>
      </c>
      <c r="D190" s="111" t="s">
        <v>1837</v>
      </c>
      <c r="E190" s="111" t="s">
        <v>1836</v>
      </c>
    </row>
    <row r="191" spans="1:5">
      <c r="A191" s="103" t="s">
        <v>2092</v>
      </c>
      <c r="B191" s="113" t="s">
        <v>1842</v>
      </c>
      <c r="C191" s="111">
        <v>2006</v>
      </c>
      <c r="D191" s="111" t="s">
        <v>1780</v>
      </c>
      <c r="E191" s="111" t="s">
        <v>1843</v>
      </c>
    </row>
    <row r="192" spans="1:5">
      <c r="A192" s="103" t="s">
        <v>2093</v>
      </c>
      <c r="B192" s="113" t="s">
        <v>1848</v>
      </c>
      <c r="C192" s="111">
        <v>2007</v>
      </c>
      <c r="D192" s="111" t="s">
        <v>1850</v>
      </c>
      <c r="E192" s="111" t="s">
        <v>1849</v>
      </c>
    </row>
    <row r="193" spans="1:5">
      <c r="A193" s="103" t="s">
        <v>2093</v>
      </c>
      <c r="B193" s="113" t="s">
        <v>1863</v>
      </c>
      <c r="C193" s="111">
        <v>2008</v>
      </c>
      <c r="D193" s="111" t="s">
        <v>1865</v>
      </c>
      <c r="E193" s="111" t="s">
        <v>1864</v>
      </c>
    </row>
    <row r="194" spans="1:5">
      <c r="A194" s="103" t="s">
        <v>2089</v>
      </c>
      <c r="B194" s="113" t="s">
        <v>1871</v>
      </c>
      <c r="C194" s="111">
        <v>2008</v>
      </c>
      <c r="D194" s="111" t="s">
        <v>1873</v>
      </c>
      <c r="E194" s="111" t="s">
        <v>1872</v>
      </c>
    </row>
    <row r="195" spans="1:5">
      <c r="A195" s="103" t="s">
        <v>2092</v>
      </c>
      <c r="B195" s="113" t="s">
        <v>1878</v>
      </c>
      <c r="C195" s="111">
        <v>2008</v>
      </c>
      <c r="D195" s="111" t="s">
        <v>863</v>
      </c>
      <c r="E195" s="111" t="s">
        <v>1879</v>
      </c>
    </row>
    <row r="196" spans="1:5">
      <c r="A196" s="103" t="s">
        <v>2092</v>
      </c>
      <c r="B196" s="113" t="s">
        <v>1885</v>
      </c>
      <c r="C196" s="111">
        <v>2008</v>
      </c>
      <c r="D196" s="111" t="s">
        <v>1887</v>
      </c>
      <c r="E196" s="111" t="s">
        <v>193</v>
      </c>
    </row>
    <row r="197" spans="1:5">
      <c r="A197" s="103" t="s">
        <v>2092</v>
      </c>
      <c r="B197" s="113" t="s">
        <v>1842</v>
      </c>
      <c r="C197" s="111">
        <v>2009</v>
      </c>
      <c r="D197" s="111" t="s">
        <v>1893</v>
      </c>
      <c r="E197" s="111" t="s">
        <v>1892</v>
      </c>
    </row>
    <row r="198" spans="1:5">
      <c r="A198" s="103" t="s">
        <v>2095</v>
      </c>
      <c r="B198" s="113" t="s">
        <v>1899</v>
      </c>
      <c r="C198" s="111">
        <v>2009</v>
      </c>
      <c r="D198" s="111" t="s">
        <v>1873</v>
      </c>
      <c r="E198" s="111" t="s">
        <v>1900</v>
      </c>
    </row>
    <row r="199" spans="1:5">
      <c r="A199" s="103" t="s">
        <v>2095</v>
      </c>
      <c r="B199" s="113" t="s">
        <v>1906</v>
      </c>
      <c r="C199" s="111">
        <v>2009</v>
      </c>
      <c r="D199" s="111" t="s">
        <v>1898</v>
      </c>
      <c r="E199" s="111" t="s">
        <v>1907</v>
      </c>
    </row>
    <row r="200" spans="1:5">
      <c r="A200" s="103" t="s">
        <v>2092</v>
      </c>
      <c r="B200" s="113" t="s">
        <v>1913</v>
      </c>
      <c r="C200" s="111">
        <v>2009</v>
      </c>
      <c r="D200" s="111" t="s">
        <v>1898</v>
      </c>
      <c r="E200" s="111" t="s">
        <v>1914</v>
      </c>
    </row>
    <row r="201" spans="1:5">
      <c r="A201" s="103" t="s">
        <v>2089</v>
      </c>
      <c r="B201" s="115" t="s">
        <v>1919</v>
      </c>
      <c r="C201" s="116">
        <v>2010</v>
      </c>
      <c r="D201" s="116" t="s">
        <v>1780</v>
      </c>
      <c r="E201" s="116" t="s">
        <v>1920</v>
      </c>
    </row>
    <row r="202" spans="1:5">
      <c r="A202" s="103" t="s">
        <v>2091</v>
      </c>
      <c r="B202" s="113" t="s">
        <v>1925</v>
      </c>
      <c r="C202" s="111">
        <v>2010</v>
      </c>
      <c r="D202" s="111" t="s">
        <v>1927</v>
      </c>
      <c r="E202" s="111" t="s">
        <v>1926</v>
      </c>
    </row>
    <row r="203" spans="1:5">
      <c r="A203" s="103" t="s">
        <v>2089</v>
      </c>
      <c r="B203" s="113" t="s">
        <v>1932</v>
      </c>
      <c r="C203" s="111">
        <v>2010</v>
      </c>
      <c r="D203" s="111" t="s">
        <v>863</v>
      </c>
      <c r="E203" s="111" t="s">
        <v>864</v>
      </c>
    </row>
    <row r="204" spans="1:5">
      <c r="A204" s="103" t="s">
        <v>2095</v>
      </c>
      <c r="B204" s="113" t="s">
        <v>1941</v>
      </c>
      <c r="C204" s="111">
        <v>2011</v>
      </c>
      <c r="D204" s="111" t="s">
        <v>1943</v>
      </c>
      <c r="E204" s="111" t="s">
        <v>1942</v>
      </c>
    </row>
    <row r="205" spans="1:5">
      <c r="A205" s="103" t="s">
        <v>2092</v>
      </c>
      <c r="B205" s="113" t="s">
        <v>1948</v>
      </c>
      <c r="C205" s="111">
        <v>2013</v>
      </c>
      <c r="D205" s="111" t="s">
        <v>1950</v>
      </c>
      <c r="E205" s="111" t="s">
        <v>1949</v>
      </c>
    </row>
    <row r="206" spans="1:5">
      <c r="A206" s="103" t="s">
        <v>2090</v>
      </c>
      <c r="B206" s="113" t="s">
        <v>1955</v>
      </c>
      <c r="C206" s="111">
        <v>2013</v>
      </c>
      <c r="D206" s="111" t="s">
        <v>1957</v>
      </c>
      <c r="E206" s="111" t="s">
        <v>1956</v>
      </c>
    </row>
    <row r="207" spans="1:5">
      <c r="A207" s="103" t="s">
        <v>2090</v>
      </c>
      <c r="B207" s="113" t="s">
        <v>1962</v>
      </c>
      <c r="C207" s="111">
        <v>2013</v>
      </c>
      <c r="D207" s="111" t="s">
        <v>1898</v>
      </c>
      <c r="E207" s="111" t="s">
        <v>1963</v>
      </c>
    </row>
    <row r="208" spans="1:5">
      <c r="A208" s="103" t="s">
        <v>2093</v>
      </c>
      <c r="B208" s="113" t="s">
        <v>1968</v>
      </c>
      <c r="C208" s="111">
        <v>2013</v>
      </c>
      <c r="D208" s="111" t="s">
        <v>1379</v>
      </c>
      <c r="E208" s="111" t="s">
        <v>1969</v>
      </c>
    </row>
    <row r="209" spans="1:5">
      <c r="A209" s="103" t="s">
        <v>2091</v>
      </c>
      <c r="B209" s="113" t="s">
        <v>1974</v>
      </c>
      <c r="C209" s="111">
        <v>2013</v>
      </c>
      <c r="D209" s="111" t="s">
        <v>1976</v>
      </c>
      <c r="E209" s="111" t="s">
        <v>1975</v>
      </c>
    </row>
    <row r="210" spans="1:5">
      <c r="A210" s="103" t="s">
        <v>2092</v>
      </c>
      <c r="B210" s="113" t="s">
        <v>1982</v>
      </c>
      <c r="C210" s="111">
        <v>2013</v>
      </c>
      <c r="D210" s="111" t="s">
        <v>1003</v>
      </c>
      <c r="E210" s="111" t="s">
        <v>1983</v>
      </c>
    </row>
    <row r="211" spans="1:5">
      <c r="A211" s="103" t="s">
        <v>2092</v>
      </c>
      <c r="B211" s="113" t="s">
        <v>1990</v>
      </c>
      <c r="C211" s="111">
        <v>2013</v>
      </c>
      <c r="D211" s="111" t="s">
        <v>743</v>
      </c>
      <c r="E211" s="111" t="s">
        <v>193</v>
      </c>
    </row>
    <row r="212" spans="1:5">
      <c r="A212" s="103" t="s">
        <v>2093</v>
      </c>
      <c r="B212" s="113" t="s">
        <v>1997</v>
      </c>
      <c r="C212" s="111">
        <v>2014</v>
      </c>
      <c r="D212" s="111" t="s">
        <v>1999</v>
      </c>
      <c r="E212" s="111" t="s">
        <v>1998</v>
      </c>
    </row>
    <row r="213" spans="1:5">
      <c r="A213" s="103" t="s">
        <v>2089</v>
      </c>
      <c r="B213" s="113" t="s">
        <v>2003</v>
      </c>
      <c r="C213" s="111">
        <v>2014</v>
      </c>
      <c r="D213" s="111" t="s">
        <v>1996</v>
      </c>
      <c r="E213" s="111" t="s">
        <v>2004</v>
      </c>
    </row>
    <row r="214" spans="1:5">
      <c r="A214" s="103" t="s">
        <v>2092</v>
      </c>
      <c r="B214" s="113" t="s">
        <v>2010</v>
      </c>
      <c r="C214" s="111">
        <v>2014</v>
      </c>
      <c r="D214" s="111" t="s">
        <v>1996</v>
      </c>
      <c r="E214" s="111" t="s">
        <v>2011</v>
      </c>
    </row>
    <row r="215" spans="1:5">
      <c r="A215" s="103" t="s">
        <v>2092</v>
      </c>
      <c r="B215" s="113" t="s">
        <v>2017</v>
      </c>
      <c r="C215" s="111">
        <v>2014</v>
      </c>
      <c r="D215" s="111" t="s">
        <v>2019</v>
      </c>
      <c r="E215" s="111" t="s">
        <v>2018</v>
      </c>
    </row>
    <row r="216" spans="1:5">
      <c r="A216" s="103" t="s">
        <v>2091</v>
      </c>
      <c r="B216" s="113" t="s">
        <v>2025</v>
      </c>
      <c r="C216" s="111">
        <v>2014</v>
      </c>
      <c r="D216" s="111" t="s">
        <v>2027</v>
      </c>
      <c r="E216" s="111" t="s">
        <v>2026</v>
      </c>
    </row>
    <row r="217" spans="1:5">
      <c r="A217" s="103" t="s">
        <v>2092</v>
      </c>
      <c r="B217" s="113" t="s">
        <v>2038</v>
      </c>
      <c r="C217" s="111">
        <v>2015</v>
      </c>
      <c r="D217" s="111" t="s">
        <v>2040</v>
      </c>
      <c r="E217" s="111" t="s">
        <v>2039</v>
      </c>
    </row>
    <row r="218" spans="1:5">
      <c r="A218" s="103" t="s">
        <v>2089</v>
      </c>
      <c r="B218" s="113" t="s">
        <v>2046</v>
      </c>
      <c r="C218" s="111">
        <v>2015</v>
      </c>
      <c r="D218" s="111" t="s">
        <v>2048</v>
      </c>
      <c r="E218" s="111" t="s">
        <v>2047</v>
      </c>
    </row>
    <row r="219" spans="1:5">
      <c r="A219" s="103" t="s">
        <v>2089</v>
      </c>
      <c r="B219" s="113" t="s">
        <v>2053</v>
      </c>
      <c r="C219" s="111">
        <v>2015</v>
      </c>
      <c r="D219" s="111" t="s">
        <v>1780</v>
      </c>
      <c r="E219" s="111" t="s">
        <v>2054</v>
      </c>
    </row>
    <row r="220" spans="1:5">
      <c r="A220" s="103" t="s">
        <v>2091</v>
      </c>
      <c r="B220" s="113" t="s">
        <v>2060</v>
      </c>
      <c r="C220" s="111">
        <v>2015</v>
      </c>
      <c r="D220" s="111" t="s">
        <v>1898</v>
      </c>
      <c r="E220" s="111" t="s">
        <v>2061</v>
      </c>
    </row>
    <row r="221" spans="1:5">
      <c r="A221" s="103" t="s">
        <v>2095</v>
      </c>
      <c r="B221" s="113" t="s">
        <v>2094</v>
      </c>
      <c r="C221" s="117">
        <v>2011</v>
      </c>
    </row>
    <row r="222" spans="1:5">
      <c r="A222" s="103" t="s">
        <v>2093</v>
      </c>
      <c r="B222" s="113" t="s">
        <v>2096</v>
      </c>
      <c r="C222" s="117">
        <v>2015</v>
      </c>
    </row>
    <row r="223" spans="1:5">
      <c r="A223" s="103" t="s">
        <v>2092</v>
      </c>
      <c r="B223" s="113" t="s">
        <v>2097</v>
      </c>
      <c r="C223" s="117">
        <v>2013</v>
      </c>
    </row>
    <row r="224" spans="1:5">
      <c r="A224" s="103" t="s">
        <v>2093</v>
      </c>
      <c r="B224" s="113" t="s">
        <v>2098</v>
      </c>
      <c r="C224" s="117">
        <v>2007</v>
      </c>
    </row>
    <row r="225" spans="1:9">
      <c r="A225" s="103" t="s">
        <v>2091</v>
      </c>
      <c r="B225" s="113" t="s">
        <v>1759</v>
      </c>
      <c r="C225" s="117">
        <v>2013</v>
      </c>
    </row>
    <row r="226" spans="1:9">
      <c r="A226" s="103" t="s">
        <v>2093</v>
      </c>
      <c r="B226" s="113" t="s">
        <v>2099</v>
      </c>
      <c r="C226" s="117">
        <v>2001</v>
      </c>
    </row>
    <row r="227" spans="1:9" ht="15">
      <c r="A227" s="103" t="s">
        <v>2093</v>
      </c>
      <c r="B227" t="s">
        <v>2139</v>
      </c>
      <c r="C227">
        <v>2018</v>
      </c>
      <c r="D227" t="s">
        <v>260</v>
      </c>
      <c r="E227" t="s">
        <v>2102</v>
      </c>
      <c r="F227">
        <v>29</v>
      </c>
      <c r="G227">
        <v>4</v>
      </c>
      <c r="H227">
        <v>588</v>
      </c>
      <c r="I227">
        <v>611</v>
      </c>
    </row>
    <row r="228" spans="1:9" ht="15">
      <c r="A228" s="103" t="s">
        <v>2092</v>
      </c>
      <c r="B228" t="s">
        <v>2140</v>
      </c>
      <c r="C228">
        <v>2018</v>
      </c>
      <c r="D228" t="s">
        <v>260</v>
      </c>
      <c r="E228" t="s">
        <v>2103</v>
      </c>
      <c r="F228">
        <v>29</v>
      </c>
      <c r="G228">
        <v>2</v>
      </c>
      <c r="H228">
        <v>304</v>
      </c>
      <c r="I228">
        <v>322</v>
      </c>
    </row>
    <row r="229" spans="1:9" ht="15">
      <c r="A229" s="103" t="s">
        <v>2092</v>
      </c>
      <c r="B229" t="s">
        <v>2141</v>
      </c>
      <c r="C229">
        <v>2018</v>
      </c>
      <c r="D229" t="s">
        <v>155</v>
      </c>
      <c r="E229" t="s">
        <v>2104</v>
      </c>
      <c r="F229">
        <v>29</v>
      </c>
      <c r="G229">
        <v>2</v>
      </c>
      <c r="H229">
        <v>461</v>
      </c>
      <c r="I229">
        <v>478</v>
      </c>
    </row>
    <row r="230" spans="1:9" ht="15">
      <c r="A230" s="103" t="s">
        <v>2095</v>
      </c>
      <c r="B230" t="s">
        <v>2142</v>
      </c>
      <c r="C230">
        <v>2018</v>
      </c>
      <c r="D230" t="s">
        <v>2175</v>
      </c>
      <c r="E230" t="s">
        <v>2105</v>
      </c>
      <c r="F230">
        <v>20</v>
      </c>
      <c r="G230">
        <v>5</v>
      </c>
      <c r="H230">
        <v>1953</v>
      </c>
      <c r="I230">
        <v>1972</v>
      </c>
    </row>
    <row r="231" spans="1:9" ht="15">
      <c r="A231" s="103" t="s">
        <v>2092</v>
      </c>
      <c r="B231" t="s">
        <v>2143</v>
      </c>
      <c r="C231">
        <v>2018</v>
      </c>
      <c r="D231" t="s">
        <v>46</v>
      </c>
      <c r="E231" t="s">
        <v>2106</v>
      </c>
      <c r="F231">
        <v>136</v>
      </c>
      <c r="G231" t="s">
        <v>2193</v>
      </c>
      <c r="H231">
        <v>235</v>
      </c>
      <c r="I231">
        <v>253</v>
      </c>
    </row>
    <row r="232" spans="1:9" ht="15">
      <c r="A232" s="103" t="s">
        <v>2091</v>
      </c>
      <c r="B232" t="s">
        <v>2144</v>
      </c>
      <c r="C232">
        <v>2019</v>
      </c>
      <c r="D232" t="s">
        <v>2176</v>
      </c>
      <c r="E232" t="s">
        <v>2107</v>
      </c>
      <c r="F232">
        <v>96</v>
      </c>
      <c r="G232" t="s">
        <v>2193</v>
      </c>
      <c r="H232">
        <v>46</v>
      </c>
      <c r="I232">
        <v>55</v>
      </c>
    </row>
    <row r="233" spans="1:9" ht="15">
      <c r="A233" s="103" t="s">
        <v>2092</v>
      </c>
      <c r="B233" t="s">
        <v>2145</v>
      </c>
      <c r="C233">
        <v>2018</v>
      </c>
      <c r="D233" t="s">
        <v>181</v>
      </c>
      <c r="E233" t="s">
        <v>2108</v>
      </c>
      <c r="F233">
        <v>18</v>
      </c>
      <c r="G233">
        <v>5</v>
      </c>
      <c r="H233">
        <v>1045</v>
      </c>
      <c r="I233">
        <v>1068</v>
      </c>
    </row>
    <row r="234" spans="1:9" ht="15">
      <c r="A234" s="103" t="s">
        <v>2093</v>
      </c>
      <c r="B234" t="s">
        <v>2146</v>
      </c>
      <c r="C234">
        <v>2019</v>
      </c>
      <c r="D234" t="s">
        <v>2177</v>
      </c>
      <c r="E234" t="s">
        <v>2109</v>
      </c>
      <c r="F234">
        <v>14</v>
      </c>
      <c r="G234">
        <v>6</v>
      </c>
      <c r="H234">
        <v>660</v>
      </c>
      <c r="I234">
        <v>679</v>
      </c>
    </row>
    <row r="235" spans="1:9" ht="15">
      <c r="A235" s="103" t="s">
        <v>2090</v>
      </c>
      <c r="B235" t="s">
        <v>2147</v>
      </c>
      <c r="C235">
        <v>2019</v>
      </c>
      <c r="D235" t="s">
        <v>2177</v>
      </c>
      <c r="E235" t="s">
        <v>2110</v>
      </c>
      <c r="F235">
        <v>14</v>
      </c>
      <c r="G235">
        <v>5</v>
      </c>
      <c r="H235">
        <v>523</v>
      </c>
      <c r="I235">
        <v>542</v>
      </c>
    </row>
    <row r="236" spans="1:9" ht="15">
      <c r="A236" s="103" t="s">
        <v>2093</v>
      </c>
      <c r="B236" t="s">
        <v>2148</v>
      </c>
      <c r="C236">
        <v>2019</v>
      </c>
      <c r="D236" t="s">
        <v>2177</v>
      </c>
      <c r="E236" t="s">
        <v>2111</v>
      </c>
      <c r="F236">
        <v>14</v>
      </c>
      <c r="G236">
        <v>3</v>
      </c>
      <c r="H236">
        <v>195</v>
      </c>
      <c r="I236">
        <v>215</v>
      </c>
    </row>
    <row r="237" spans="1:9" ht="15">
      <c r="A237" s="103" t="s">
        <v>2095</v>
      </c>
      <c r="B237" t="s">
        <v>2149</v>
      </c>
      <c r="C237">
        <v>2019</v>
      </c>
      <c r="D237" t="s">
        <v>2178</v>
      </c>
      <c r="E237" t="s">
        <v>2112</v>
      </c>
      <c r="F237">
        <v>27</v>
      </c>
      <c r="G237">
        <v>58</v>
      </c>
      <c r="H237">
        <v>105</v>
      </c>
      <c r="I237">
        <v>113</v>
      </c>
    </row>
    <row r="238" spans="1:9" ht="15">
      <c r="A238" s="103" t="s">
        <v>2090</v>
      </c>
      <c r="B238" t="s">
        <v>2150</v>
      </c>
      <c r="C238">
        <v>2018</v>
      </c>
      <c r="D238" t="s">
        <v>2177</v>
      </c>
      <c r="E238" t="s">
        <v>2113</v>
      </c>
      <c r="F238">
        <v>13</v>
      </c>
      <c r="G238">
        <v>7</v>
      </c>
      <c r="H238">
        <v>647</v>
      </c>
      <c r="I238">
        <v>651</v>
      </c>
    </row>
    <row r="239" spans="1:9" ht="15">
      <c r="A239" s="103" t="s">
        <v>2093</v>
      </c>
      <c r="B239" t="s">
        <v>2151</v>
      </c>
      <c r="C239">
        <v>2018</v>
      </c>
      <c r="D239" t="s">
        <v>2177</v>
      </c>
      <c r="E239" t="s">
        <v>2114</v>
      </c>
      <c r="F239">
        <v>13</v>
      </c>
      <c r="G239">
        <v>7</v>
      </c>
      <c r="H239">
        <v>765</v>
      </c>
      <c r="I239">
        <v>783</v>
      </c>
    </row>
    <row r="240" spans="1:9" ht="15">
      <c r="A240" s="103" t="s">
        <v>2091</v>
      </c>
      <c r="B240" t="s">
        <v>2152</v>
      </c>
      <c r="C240">
        <v>2018</v>
      </c>
      <c r="D240" t="s">
        <v>2179</v>
      </c>
      <c r="E240" t="s">
        <v>2115</v>
      </c>
      <c r="F240">
        <v>12</v>
      </c>
      <c r="G240">
        <v>2</v>
      </c>
      <c r="H240">
        <v>469</v>
      </c>
      <c r="I240">
        <v>497</v>
      </c>
    </row>
    <row r="241" spans="1:9" ht="15">
      <c r="A241" s="103" t="s">
        <v>2090</v>
      </c>
      <c r="B241" t="s">
        <v>2153</v>
      </c>
      <c r="C241">
        <v>2018</v>
      </c>
      <c r="D241" t="s">
        <v>2180</v>
      </c>
      <c r="E241" t="s">
        <v>2116</v>
      </c>
      <c r="F241">
        <v>24</v>
      </c>
      <c r="G241">
        <v>3</v>
      </c>
      <c r="H241">
        <v>244</v>
      </c>
      <c r="I241">
        <v>261</v>
      </c>
    </row>
    <row r="242" spans="1:9" ht="15">
      <c r="A242" s="103" t="s">
        <v>2091</v>
      </c>
      <c r="B242" t="s">
        <v>2154</v>
      </c>
      <c r="C242">
        <v>2019</v>
      </c>
      <c r="D242" t="s">
        <v>2181</v>
      </c>
      <c r="E242" t="s">
        <v>2117</v>
      </c>
      <c r="F242">
        <v>25</v>
      </c>
      <c r="G242" t="s">
        <v>2194</v>
      </c>
      <c r="H242">
        <v>985</v>
      </c>
      <c r="I242">
        <v>999</v>
      </c>
    </row>
    <row r="243" spans="1:9" ht="15">
      <c r="A243" s="103" t="s">
        <v>2092</v>
      </c>
      <c r="B243" t="s">
        <v>2155</v>
      </c>
      <c r="C243">
        <v>2019</v>
      </c>
      <c r="D243" t="s">
        <v>2177</v>
      </c>
      <c r="E243" t="s">
        <v>2118</v>
      </c>
      <c r="F243">
        <v>14</v>
      </c>
      <c r="G243" t="s">
        <v>2195</v>
      </c>
      <c r="H243">
        <v>801</v>
      </c>
      <c r="I243">
        <v>824</v>
      </c>
    </row>
    <row r="244" spans="1:9" ht="15">
      <c r="A244" s="103" t="s">
        <v>2091</v>
      </c>
      <c r="B244" t="s">
        <v>2156</v>
      </c>
      <c r="C244">
        <v>2019</v>
      </c>
      <c r="D244" t="s">
        <v>2177</v>
      </c>
      <c r="E244" t="s">
        <v>2119</v>
      </c>
      <c r="F244">
        <v>14</v>
      </c>
      <c r="G244" t="s">
        <v>2195</v>
      </c>
      <c r="H244">
        <v>896</v>
      </c>
      <c r="I244">
        <v>916</v>
      </c>
    </row>
    <row r="245" spans="1:9" ht="15">
      <c r="A245" s="103" t="s">
        <v>2090</v>
      </c>
      <c r="B245" t="s">
        <v>2157</v>
      </c>
      <c r="C245">
        <v>2019</v>
      </c>
      <c r="D245" t="s">
        <v>2177</v>
      </c>
      <c r="E245" t="s">
        <v>2120</v>
      </c>
      <c r="F245" t="s">
        <v>2193</v>
      </c>
      <c r="G245" t="s">
        <v>2193</v>
      </c>
      <c r="H245" t="s">
        <v>2193</v>
      </c>
      <c r="I245" t="s">
        <v>2193</v>
      </c>
    </row>
    <row r="246" spans="1:9" ht="15">
      <c r="A246" s="103" t="s">
        <v>2092</v>
      </c>
      <c r="B246" t="s">
        <v>2158</v>
      </c>
      <c r="C246">
        <v>2019</v>
      </c>
      <c r="D246" t="s">
        <v>2177</v>
      </c>
      <c r="E246" t="s">
        <v>2121</v>
      </c>
      <c r="F246" t="s">
        <v>2193</v>
      </c>
      <c r="G246" t="s">
        <v>2193</v>
      </c>
      <c r="H246" t="s">
        <v>2193</v>
      </c>
      <c r="I246" t="s">
        <v>2193</v>
      </c>
    </row>
    <row r="247" spans="1:9" ht="15">
      <c r="A247" s="103" t="s">
        <v>2093</v>
      </c>
      <c r="B247" t="s">
        <v>2159</v>
      </c>
      <c r="C247">
        <v>2019</v>
      </c>
      <c r="D247" t="s">
        <v>204</v>
      </c>
      <c r="E247" t="s">
        <v>2122</v>
      </c>
      <c r="F247">
        <v>62</v>
      </c>
      <c r="G247">
        <v>4</v>
      </c>
      <c r="H247">
        <v>483</v>
      </c>
      <c r="I247">
        <v>495</v>
      </c>
    </row>
    <row r="248" spans="1:9" ht="15">
      <c r="A248" s="103" t="s">
        <v>2092</v>
      </c>
      <c r="B248" t="s">
        <v>2160</v>
      </c>
      <c r="C248">
        <v>2019</v>
      </c>
      <c r="D248" t="s">
        <v>2182</v>
      </c>
      <c r="E248" t="s">
        <v>2123</v>
      </c>
      <c r="F248">
        <v>41</v>
      </c>
      <c r="G248">
        <v>5</v>
      </c>
      <c r="H248">
        <v>670</v>
      </c>
      <c r="I248">
        <v>688</v>
      </c>
    </row>
    <row r="249" spans="1:9" ht="15">
      <c r="A249" s="103" t="s">
        <v>2090</v>
      </c>
      <c r="B249" t="s">
        <v>2161</v>
      </c>
      <c r="C249">
        <v>2019</v>
      </c>
      <c r="D249" t="s">
        <v>2177</v>
      </c>
      <c r="E249" t="s">
        <v>2124</v>
      </c>
      <c r="F249">
        <v>14</v>
      </c>
      <c r="G249">
        <v>5</v>
      </c>
      <c r="H249">
        <v>478</v>
      </c>
      <c r="I249">
        <v>497</v>
      </c>
    </row>
    <row r="250" spans="1:9" ht="15">
      <c r="A250" s="103" t="s">
        <v>2092</v>
      </c>
      <c r="B250" t="s">
        <v>2162</v>
      </c>
      <c r="C250">
        <v>2019</v>
      </c>
      <c r="D250" t="s">
        <v>2183</v>
      </c>
      <c r="E250" t="s">
        <v>2125</v>
      </c>
      <c r="F250">
        <v>26</v>
      </c>
      <c r="G250">
        <v>3</v>
      </c>
      <c r="H250">
        <v>81</v>
      </c>
      <c r="I250">
        <v>109</v>
      </c>
    </row>
    <row r="251" spans="1:9" ht="15">
      <c r="A251" s="103" t="s">
        <v>2092</v>
      </c>
      <c r="B251" t="s">
        <v>2163</v>
      </c>
      <c r="C251">
        <v>2019</v>
      </c>
      <c r="D251" t="s">
        <v>2184</v>
      </c>
      <c r="E251" t="s">
        <v>2126</v>
      </c>
      <c r="F251">
        <v>95</v>
      </c>
      <c r="G251">
        <v>4</v>
      </c>
      <c r="H251">
        <v>315</v>
      </c>
      <c r="I251">
        <v>340</v>
      </c>
    </row>
    <row r="252" spans="1:9" ht="15">
      <c r="A252" s="103" t="s">
        <v>2091</v>
      </c>
      <c r="B252" t="s">
        <v>2164</v>
      </c>
      <c r="C252">
        <v>2019</v>
      </c>
      <c r="D252" t="s">
        <v>2185</v>
      </c>
      <c r="E252" t="s">
        <v>2127</v>
      </c>
      <c r="F252">
        <v>59</v>
      </c>
      <c r="G252">
        <v>3</v>
      </c>
      <c r="H252">
        <v>233</v>
      </c>
      <c r="I252">
        <v>242</v>
      </c>
    </row>
    <row r="253" spans="1:9" ht="15">
      <c r="A253" s="103" t="s">
        <v>2092</v>
      </c>
      <c r="B253" t="s">
        <v>2165</v>
      </c>
      <c r="C253">
        <v>2019</v>
      </c>
      <c r="D253" t="s">
        <v>260</v>
      </c>
      <c r="E253" t="s">
        <v>2128</v>
      </c>
      <c r="F253">
        <v>30</v>
      </c>
      <c r="G253">
        <v>3</v>
      </c>
      <c r="H253">
        <v>617</v>
      </c>
      <c r="I253">
        <v>641</v>
      </c>
    </row>
    <row r="254" spans="1:9" ht="15">
      <c r="A254" s="103" t="s">
        <v>2093</v>
      </c>
      <c r="B254" t="s">
        <v>2166</v>
      </c>
      <c r="C254">
        <v>2019</v>
      </c>
      <c r="D254" t="s">
        <v>2186</v>
      </c>
      <c r="E254" t="s">
        <v>2129</v>
      </c>
      <c r="F254">
        <v>47</v>
      </c>
      <c r="G254">
        <v>3</v>
      </c>
      <c r="H254">
        <v>394</v>
      </c>
      <c r="I254">
        <v>416</v>
      </c>
    </row>
    <row r="255" spans="1:9" ht="15">
      <c r="A255" s="103" t="s">
        <v>2090</v>
      </c>
      <c r="B255" t="s">
        <v>2167</v>
      </c>
      <c r="C255">
        <v>2019</v>
      </c>
      <c r="D255" t="s">
        <v>2177</v>
      </c>
      <c r="E255" t="s">
        <v>2130</v>
      </c>
      <c r="F255">
        <v>14</v>
      </c>
      <c r="G255">
        <v>2</v>
      </c>
      <c r="H255">
        <v>107</v>
      </c>
      <c r="I255">
        <v>118</v>
      </c>
    </row>
    <row r="256" spans="1:9" ht="15">
      <c r="A256" s="103" t="s">
        <v>2092</v>
      </c>
      <c r="B256" t="s">
        <v>2168</v>
      </c>
      <c r="C256">
        <v>2019</v>
      </c>
      <c r="D256" t="s">
        <v>2187</v>
      </c>
      <c r="E256" t="s">
        <v>2131</v>
      </c>
      <c r="F256">
        <v>11</v>
      </c>
      <c r="G256">
        <v>3</v>
      </c>
      <c r="H256" t="s">
        <v>2193</v>
      </c>
      <c r="I256" t="s">
        <v>2193</v>
      </c>
    </row>
    <row r="257" spans="1:9" ht="15">
      <c r="A257" s="103" t="s">
        <v>2093</v>
      </c>
      <c r="B257" t="s">
        <v>2169</v>
      </c>
      <c r="C257">
        <v>2018</v>
      </c>
      <c r="D257" t="s">
        <v>2188</v>
      </c>
      <c r="E257" t="s">
        <v>2132</v>
      </c>
      <c r="F257">
        <v>71</v>
      </c>
      <c r="G257">
        <v>1</v>
      </c>
      <c r="H257">
        <v>537</v>
      </c>
      <c r="I257">
        <v>577</v>
      </c>
    </row>
    <row r="258" spans="1:9" ht="15">
      <c r="A258" s="103" t="s">
        <v>2093</v>
      </c>
      <c r="B258" t="s">
        <v>2170</v>
      </c>
      <c r="C258">
        <v>2018</v>
      </c>
      <c r="D258" t="s">
        <v>102</v>
      </c>
      <c r="E258" t="s">
        <v>2133</v>
      </c>
      <c r="F258">
        <v>17</v>
      </c>
      <c r="G258">
        <v>3</v>
      </c>
      <c r="H258">
        <v>290</v>
      </c>
      <c r="I258">
        <v>301</v>
      </c>
    </row>
    <row r="259" spans="1:9" ht="15">
      <c r="A259" s="103" t="s">
        <v>2093</v>
      </c>
      <c r="B259" t="s">
        <v>2170</v>
      </c>
      <c r="C259">
        <v>2018</v>
      </c>
      <c r="D259" t="s">
        <v>34</v>
      </c>
      <c r="E259" t="s">
        <v>2134</v>
      </c>
      <c r="F259">
        <v>39</v>
      </c>
      <c r="G259">
        <v>3</v>
      </c>
      <c r="H259">
        <v>354</v>
      </c>
      <c r="I259">
        <v>362</v>
      </c>
    </row>
    <row r="260" spans="1:9" ht="15">
      <c r="A260" s="103" t="s">
        <v>2093</v>
      </c>
      <c r="B260" t="s">
        <v>2171</v>
      </c>
      <c r="C260">
        <v>2018</v>
      </c>
      <c r="D260" t="s">
        <v>2189</v>
      </c>
      <c r="E260" t="s">
        <v>2135</v>
      </c>
      <c r="F260">
        <v>34</v>
      </c>
      <c r="G260">
        <v>1</v>
      </c>
      <c r="H260">
        <v>22</v>
      </c>
      <c r="I260">
        <v>28</v>
      </c>
    </row>
    <row r="261" spans="1:9" ht="15">
      <c r="A261" s="103" t="s">
        <v>2093</v>
      </c>
      <c r="B261" t="s">
        <v>2172</v>
      </c>
      <c r="C261">
        <v>2018</v>
      </c>
      <c r="D261" t="s">
        <v>2190</v>
      </c>
      <c r="E261" t="s">
        <v>2136</v>
      </c>
      <c r="F261">
        <v>25</v>
      </c>
      <c r="G261">
        <v>9</v>
      </c>
      <c r="H261">
        <v>638</v>
      </c>
      <c r="I261">
        <v>642</v>
      </c>
    </row>
    <row r="262" spans="1:9" ht="15">
      <c r="A262" s="103" t="s">
        <v>2092</v>
      </c>
      <c r="B262" t="s">
        <v>2173</v>
      </c>
      <c r="C262">
        <v>2018</v>
      </c>
      <c r="D262" t="s">
        <v>2191</v>
      </c>
      <c r="E262" t="s">
        <v>2137</v>
      </c>
      <c r="F262">
        <v>29</v>
      </c>
      <c r="G262" t="s">
        <v>2196</v>
      </c>
      <c r="H262">
        <v>1482</v>
      </c>
      <c r="I262">
        <v>1502</v>
      </c>
    </row>
    <row r="263" spans="1:9" ht="15">
      <c r="A263" s="103" t="s">
        <v>2092</v>
      </c>
      <c r="B263" t="s">
        <v>2174</v>
      </c>
      <c r="C263">
        <v>2018</v>
      </c>
      <c r="D263" t="s">
        <v>2192</v>
      </c>
      <c r="E263" t="s">
        <v>2138</v>
      </c>
      <c r="F263">
        <v>100</v>
      </c>
      <c r="G263">
        <v>3</v>
      </c>
      <c r="H263">
        <v>263</v>
      </c>
      <c r="I263">
        <v>286</v>
      </c>
    </row>
  </sheetData>
  <hyperlinks>
    <hyperlink ref="B85" r:id="rId1" tooltip="Find more records by this author" display="https://apps.webofknowledge.com/DaisyOneClickSearch.do?product=WOS&amp;search_mode=DaisyOneClickSearch&amp;colName=WOS&amp;SID=D3eu29ZLqNrxg91JErw&amp;author_name=Zhou,%20YY&amp;dais_id=42460264&amp;excludeEventConfig=ExcludeIfFromFullRecPage" xr:uid="{53C5479D-5D35-444B-A00C-19C6E91681CF}"/>
    <hyperlink ref="B46" r:id="rId2" tooltip="Find more records by this author" display="https://apps.webofknowledge.com/DaisyOneClickSearch.do?product=WOS&amp;search_mode=DaisyOneClickSearch&amp;colName=WOS&amp;SID=D3eu29ZLqNrxg91JErw&amp;author_name=Hwang,%20YJ&amp;dais_id=2004299084&amp;excludeEventConfig=ExcludeIfFromFullRecPage" xr:uid="{539818E6-9A3F-7348-9AF5-079DA6C17449}"/>
    <hyperlink ref="B52" r:id="rId3" tooltip="Find more records by this author" display="https://apps.webofknowledge.com/DaisyOneClickSearch.do?product=WOS&amp;search_mode=DaisyOneClickSearch&amp;colName=WOS&amp;SID=D3eu29ZLqNrxg91JErw&amp;author_name=Cox,%20J&amp;dais_id=3355702&amp;excludeEventConfig=ExcludeIfFromFullRecPage" xr:uid="{D31E7D12-0546-0744-8C22-035C2657545D}"/>
    <hyperlink ref="B139" r:id="rId4" tooltip="Find more records by this author" display="https://apps.webofknowledge.com/DaisyOneClickSearch.do?product=WOS&amp;search_mode=DaisyOneClickSearch&amp;colName=WOS&amp;SID=E38PLZqkpXy19OyWxyN&amp;author_name=Marchand,%20A&amp;dais_id=23228566&amp;excludeEventConfig=ExcludeIfFromFullRecPage" xr:uid="{ED414266-B644-674A-B79F-CCFBC1984B26}"/>
    <hyperlink ref="B122" r:id="rId5" tooltip="Find more records by this author" display="https://apps.webofknowledge.com/DaisyOneClickSearch.do?product=WOS&amp;search_mode=DaisyOneClickSearch&amp;colName=WOS&amp;SID=C1RLsXlqloM6lUGbSd4&amp;author_name=Shiller,%20BR&amp;dais_id=79638275&amp;excludeEventConfig=ExcludeIfFromFullRecPage" xr:uid="{435ECF52-331A-5D46-8516-5FBB78DBD492}"/>
    <hyperlink ref="D159" r:id="rId6" tooltip="View journal impact" display="javascript:;" xr:uid="{09575A44-5D19-9843-A76E-3FBFB0089999}"/>
    <hyperlink ref="E159" r:id="rId7" display="https://apps.webofknowledge.com/full_record.do?product=WOS&amp;search_mode=MarkedList&amp;qid=12&amp;SID=C15VV23fDZ933xJjSBC&amp;page=2&amp;doc=58&amp;colName=WOS" xr:uid="{67C60659-15DE-D94F-B6EA-F91897BC9884}"/>
    <hyperlink ref="B90" r:id="rId8" tooltip="Find more records by this author" display="https://apps.webofknowledge.com/DaisyOneClickSearch.do?product=WOS&amp;search_mode=DaisyOneClickSearch&amp;colName=WOS&amp;SID=C15VV23fDZ933xJjSBC&amp;author_name=Burger-Helmchen,%20T&amp;dais_id=12928005&amp;excludeEventConfig=ExcludeIfFromFullRecPage" xr:uid="{021C9501-E556-CB4C-8236-B8B0ECAA21C7}"/>
    <hyperlink ref="D183" r:id="rId9" display="http://onlinelibrary.wiley.com.libproxy.aalto.fi/journal/10.1111/(ISSN)1540-627X" xr:uid="{BEB5B9F1-C2D1-2947-865B-FE65D036429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17955-AE59-484A-BC21-177B77F4A348}">
  <dimension ref="A1:L263"/>
  <sheetViews>
    <sheetView topLeftCell="A69" workbookViewId="0">
      <selection activeCell="D65" sqref="D65"/>
    </sheetView>
  </sheetViews>
  <sheetFormatPr baseColWidth="10" defaultRowHeight="16"/>
  <cols>
    <col min="1" max="1" width="31.1640625" style="103" customWidth="1"/>
    <col min="2" max="2" width="25.5" style="128" customWidth="1"/>
    <col min="6" max="6" width="16.5" customWidth="1"/>
  </cols>
  <sheetData>
    <row r="1" spans="1:12" ht="17">
      <c r="A1" s="103" t="s">
        <v>2197</v>
      </c>
      <c r="B1" s="120" t="s">
        <v>1</v>
      </c>
      <c r="F1" t="s">
        <v>2092</v>
      </c>
      <c r="G1" t="s">
        <v>2091</v>
      </c>
      <c r="H1" t="s">
        <v>2095</v>
      </c>
      <c r="I1" t="s">
        <v>2093</v>
      </c>
      <c r="J1" t="s">
        <v>2089</v>
      </c>
      <c r="K1" t="s">
        <v>2090</v>
      </c>
    </row>
    <row r="2" spans="1:12" ht="17">
      <c r="A2" s="119" t="s">
        <v>2093</v>
      </c>
      <c r="B2" s="121">
        <v>2002</v>
      </c>
      <c r="E2" s="102">
        <v>2001</v>
      </c>
      <c r="F2">
        <f>COUNTIFS(A2:A263, "=Value constellations", B2:B263, "=2001")</f>
        <v>1</v>
      </c>
      <c r="G2">
        <f>COUNTIFS(A2:A263, "=Value co-creation", B2:B263, "=2001")</f>
        <v>0</v>
      </c>
      <c r="H2">
        <f>COUNTIFS(A2:A263, "=Value-in-use", B2:B263, "=2001")</f>
        <v>0</v>
      </c>
      <c r="I2">
        <f>COUNTIFS(A2:A263, "=Value-in-exchange", B2:B263, "=2001")</f>
        <v>1</v>
      </c>
      <c r="J2">
        <f>COUNTIFS(A2:A263, "=Consumers as co-developers", B2:B263, "=2001")</f>
        <v>0</v>
      </c>
      <c r="K2">
        <f>COUNTIFS(A2:A263, "=Value-in-exchange (critical)", B2:B263, "=2001")</f>
        <v>0</v>
      </c>
      <c r="L2">
        <f t="shared" ref="L2:L20" si="0">SUM(F2:K2)</f>
        <v>2</v>
      </c>
    </row>
    <row r="3" spans="1:12" ht="17">
      <c r="A3" s="119" t="s">
        <v>2095</v>
      </c>
      <c r="B3" s="122">
        <v>2003</v>
      </c>
      <c r="E3" s="102">
        <v>2002</v>
      </c>
      <c r="F3">
        <f>COUNTIFS(A2:A263, "=Value constellations", B2:B263, "=2002")</f>
        <v>1</v>
      </c>
      <c r="G3" s="129">
        <f>COUNTIFS(A2:A263, "=Value co-creation", B2:B263, "=2002")</f>
        <v>0</v>
      </c>
      <c r="H3">
        <f>COUNTIFS(A2:A263, "=Value-in-use", B2:B263, "=2002")</f>
        <v>0</v>
      </c>
      <c r="I3">
        <f>COUNTIFS(A2:A263, "=Value-in-exchange", B2:B263, "=2002")</f>
        <v>1</v>
      </c>
      <c r="J3">
        <f>COUNTIFS(A2:A263, "=Consumers as co-developers", B2:B263, "=2002")</f>
        <v>0</v>
      </c>
      <c r="K3">
        <f>COUNTIFS(A2:A263, "=Value-in-exchange (critical)", B2:B263, "=2002")</f>
        <v>0</v>
      </c>
      <c r="L3">
        <f t="shared" si="0"/>
        <v>2</v>
      </c>
    </row>
    <row r="4" spans="1:12" ht="17">
      <c r="A4" s="119" t="s">
        <v>2093</v>
      </c>
      <c r="B4" s="121">
        <v>2007</v>
      </c>
      <c r="E4" s="105">
        <v>2003</v>
      </c>
      <c r="F4">
        <f>COUNTIFS(A2:A263, "=Value constellations", B2:B263, "=2003")</f>
        <v>3</v>
      </c>
      <c r="G4">
        <f>COUNTIFS(A2:A263, "=Value co-creation", B2:B263, "=2003")</f>
        <v>0</v>
      </c>
      <c r="H4">
        <f>COUNTIFS(A2:A263, "=Value-in-use", B2:B263, "=2003")</f>
        <v>1</v>
      </c>
      <c r="I4">
        <f>COUNTIFS(A2:A263, "=Value-in-exchange", B2:B263, "=2003")</f>
        <v>1</v>
      </c>
      <c r="J4">
        <f>COUNTIFS(A2:A263, "=Consumers as co-developers", B2:B263, "=2003")</f>
        <v>1</v>
      </c>
      <c r="K4">
        <f>COUNTIFS(A2:A263, "=Value-in-exchange (critical)", B2:B263, "=2003")</f>
        <v>0</v>
      </c>
      <c r="L4">
        <f t="shared" si="0"/>
        <v>6</v>
      </c>
    </row>
    <row r="5" spans="1:12" ht="17">
      <c r="A5" s="119" t="s">
        <v>2093</v>
      </c>
      <c r="B5" s="121">
        <v>2007</v>
      </c>
      <c r="E5" s="102">
        <v>2004</v>
      </c>
      <c r="F5">
        <f>COUNTIFS(A2:A263, "=Value constellations", B2:B263, "=2004")</f>
        <v>2</v>
      </c>
      <c r="G5">
        <f>COUNTIFS(A2:A263, "=Value co-creation", B2:B263, "=2004")</f>
        <v>0</v>
      </c>
      <c r="H5">
        <f>COUNTIFS(A2:A263, "=Value-in-use", B2:B263, "=2004")</f>
        <v>0</v>
      </c>
      <c r="I5">
        <f>COUNTIFS(A2:A263, "=Value-in-exchange", B2:B263, "=2004")</f>
        <v>1</v>
      </c>
      <c r="J5">
        <f>COUNTIFS(A2:A263, "=Consumers as co-developers", B2:B263, "=2004")</f>
        <v>0</v>
      </c>
      <c r="K5">
        <f>COUNTIFS(A2:A263, "=Value-in-exchange (critical)", B2:B263, "=2004")</f>
        <v>0</v>
      </c>
      <c r="L5">
        <f t="shared" si="0"/>
        <v>3</v>
      </c>
    </row>
    <row r="6" spans="1:12" ht="17">
      <c r="A6" s="119" t="s">
        <v>2095</v>
      </c>
      <c r="B6" s="121">
        <v>2009</v>
      </c>
      <c r="E6" s="102">
        <v>2005</v>
      </c>
      <c r="F6">
        <f>COUNTIFS(A2:A263, "=Value constellations", B2:B263, "=2005")</f>
        <v>0</v>
      </c>
      <c r="G6">
        <f>COUNTIFS(A2:A263, "=Value co-creation", B2:B263, "=2005")</f>
        <v>0</v>
      </c>
      <c r="H6">
        <f>COUNTIFS(A2:A263, "=Value-in-use", B2:B263, "=2005")</f>
        <v>0</v>
      </c>
      <c r="I6">
        <f>COUNTIFS(A2:A263, "=Value-in-exchange", B2:B263, "=2005")</f>
        <v>3</v>
      </c>
      <c r="J6">
        <f>COUNTIFS(A2:A263, "=Consumers as co-developers", B2:B263, "=2005")</f>
        <v>0</v>
      </c>
      <c r="K6">
        <f>COUNTIFS(A2:A263, "=Value-in-exchange (critical)", B2:B263, "=2005")</f>
        <v>0</v>
      </c>
      <c r="L6">
        <f t="shared" si="0"/>
        <v>3</v>
      </c>
    </row>
    <row r="7" spans="1:12" ht="17">
      <c r="A7" s="119" t="s">
        <v>2093</v>
      </c>
      <c r="B7" s="121">
        <v>2010</v>
      </c>
      <c r="E7" s="102">
        <v>2006</v>
      </c>
      <c r="F7">
        <f>COUNTIFS(A2:A263, "=Value constellations", B2:B263, "=2006")</f>
        <v>6</v>
      </c>
      <c r="G7">
        <f>COUNTIFS(A2:A263, "=Value co-creation", B2:B263, "=2006")</f>
        <v>0</v>
      </c>
      <c r="H7">
        <f>COUNTIFS(A2:A263, "=Value-in-use", B2:B263, "=2006")</f>
        <v>0</v>
      </c>
      <c r="I7">
        <f>COUNTIFS(A2:A263, "=Value-in-exchange", B2:B263, "=2006")</f>
        <v>2</v>
      </c>
      <c r="J7">
        <f>COUNTIFS(A2:A263, "=Consumers as co-developers", B2:B263, "=2006")</f>
        <v>0</v>
      </c>
      <c r="K7">
        <f>COUNTIFS(A2:A263, "=Value-in-exchange (critical)", B2:B263, "=2006")</f>
        <v>1</v>
      </c>
      <c r="L7">
        <f t="shared" si="0"/>
        <v>9</v>
      </c>
    </row>
    <row r="8" spans="1:12" ht="17">
      <c r="A8" s="119" t="s">
        <v>2093</v>
      </c>
      <c r="B8" s="121">
        <v>2010</v>
      </c>
      <c r="E8" s="102">
        <v>2007</v>
      </c>
      <c r="F8">
        <f>COUNTIFS(A2:A263, "=Value constellations", B2:B263, "=2007")</f>
        <v>2</v>
      </c>
      <c r="G8">
        <f>COUNTIFS(A2:A263, "=Value co-creation", B2:B263, "=2007")</f>
        <v>1</v>
      </c>
      <c r="H8">
        <f>COUNTIFS(A2:A263, "=Value-in-use", B2:B263, "=2007")</f>
        <v>0</v>
      </c>
      <c r="I8">
        <f>COUNTIFS(A2:A263, "=Value-in-exchange", B2:B263, "=2007")</f>
        <v>7</v>
      </c>
      <c r="J8">
        <f>COUNTIFS(A2:A263, "=Consumers as co-developers", B2:B263, "=2007")</f>
        <v>1</v>
      </c>
      <c r="K8">
        <f>COUNTIFS(A2:A263, "=Value-in-exchange (critical)", B2:B263, "=2007")</f>
        <v>0</v>
      </c>
      <c r="L8">
        <f t="shared" si="0"/>
        <v>11</v>
      </c>
    </row>
    <row r="9" spans="1:12" ht="17">
      <c r="A9" s="119" t="s">
        <v>2095</v>
      </c>
      <c r="B9" s="121">
        <v>2010</v>
      </c>
      <c r="E9" s="108">
        <v>2008</v>
      </c>
      <c r="F9">
        <f>COUNTIFS(A2:A263, "=Value constellations", B2:B263, "=2008")</f>
        <v>4</v>
      </c>
      <c r="G9">
        <f>COUNTIFS(A2:A263, "=Value co-creation", B2:B263, "=2008")</f>
        <v>0</v>
      </c>
      <c r="H9">
        <f>COUNTIFS(A2:A263, "=Value-in-use", B2:B263, "=2008")</f>
        <v>0</v>
      </c>
      <c r="I9">
        <f>COUNTIFS(A2:A263, "=Value-in-exchange", B2:B263, "=2008")</f>
        <v>1</v>
      </c>
      <c r="J9">
        <f>COUNTIFS(A2:A263, "=Consumers as co-developers", B2:B263, "=2008")</f>
        <v>1</v>
      </c>
      <c r="K9">
        <f>COUNTIFS(A2:A263, "=Value-in-exchange (critical)", B2:B263, "=2008")</f>
        <v>0</v>
      </c>
      <c r="L9">
        <f t="shared" si="0"/>
        <v>6</v>
      </c>
    </row>
    <row r="10" spans="1:12" ht="17">
      <c r="A10" s="119" t="s">
        <v>2095</v>
      </c>
      <c r="B10" s="121">
        <v>2010</v>
      </c>
      <c r="E10" s="102">
        <v>2009</v>
      </c>
      <c r="F10">
        <f>COUNTIFS(A2:A263, "=Value constellations", B2:B263, "=2009")</f>
        <v>3</v>
      </c>
      <c r="G10">
        <f>COUNTIFS(A2:A263, "=Value co-creation", B2:B263, "=2009")</f>
        <v>0</v>
      </c>
      <c r="H10">
        <f>COUNTIFS(A2:A263, "=Value-in-use", B2:B263, "=2009")</f>
        <v>3</v>
      </c>
      <c r="I10">
        <f>COUNTIFS(A2:A263, "=Value-in-exchange", B2:B263, "=2009")</f>
        <v>3</v>
      </c>
      <c r="J10">
        <f>COUNTIFS(A2:A263, "=Consumers as co-developers", B2:B263, "=2009")</f>
        <v>0</v>
      </c>
      <c r="K10">
        <f>COUNTIFS(A2:A263, "=Value-in-exchange (critical)", B2:B263, "=2009")</f>
        <v>0</v>
      </c>
      <c r="L10">
        <f t="shared" si="0"/>
        <v>9</v>
      </c>
    </row>
    <row r="11" spans="1:12" ht="17">
      <c r="A11" s="119" t="s">
        <v>2095</v>
      </c>
      <c r="B11" s="122">
        <v>2011</v>
      </c>
      <c r="E11" s="102">
        <v>2010</v>
      </c>
      <c r="F11">
        <f>COUNTIFS(A2:A263, "=Value constellations", B2:B263, "=2010")</f>
        <v>2</v>
      </c>
      <c r="G11">
        <f>COUNTIFS(A2:A263, "=Value co-creation", B2:B263, "=2010")</f>
        <v>1</v>
      </c>
      <c r="H11">
        <f>COUNTIFS(A2:A263, "=Value-in-use", B2:B263, "=2010")</f>
        <v>4</v>
      </c>
      <c r="I11">
        <f>COUNTIFS(A2:A263, "=Value-in-exchange", B2:B263, "=2010")</f>
        <v>4</v>
      </c>
      <c r="J11">
        <f>COUNTIFS(A2:A263, "=Consumers as co-developers", B2:B263, "=2010")</f>
        <v>2</v>
      </c>
      <c r="K11">
        <f>COUNTIFS(A2:A263, "=Value-in-exchange (critical)", B2:B263, "=2010")</f>
        <v>0</v>
      </c>
      <c r="L11">
        <f t="shared" si="0"/>
        <v>13</v>
      </c>
    </row>
    <row r="12" spans="1:12" ht="17">
      <c r="A12" s="119" t="s">
        <v>2091</v>
      </c>
      <c r="B12" s="121">
        <v>2011</v>
      </c>
      <c r="E12" s="105">
        <v>2011</v>
      </c>
      <c r="F12">
        <f>COUNTIFS(A2:A263, "=Value constellations", B2:B263, "=2011")</f>
        <v>4</v>
      </c>
      <c r="G12">
        <f>COUNTIFS(A2:A263, "=Value co-creation", B2:B263, "=2011")</f>
        <v>2</v>
      </c>
      <c r="H12">
        <f>COUNTIFS(A2:A263, "=Value-in-use", B2:B263, "=2011")</f>
        <v>3</v>
      </c>
      <c r="I12">
        <f>COUNTIFS(A2:A263, "=Value-in-exchange", B2:B263, "=2011")</f>
        <v>6</v>
      </c>
      <c r="J12">
        <f>COUNTIFS(A2:A263, "=Consumers as co-developers", B2:B263, "=2011")</f>
        <v>0</v>
      </c>
      <c r="K12">
        <f>COUNTIFS(A2:A263, "=Value-in-exchange (critical)", B2:B263, "=2011")</f>
        <v>0</v>
      </c>
      <c r="L12">
        <f t="shared" si="0"/>
        <v>15</v>
      </c>
    </row>
    <row r="13" spans="1:12" ht="17">
      <c r="A13" s="119" t="s">
        <v>2093</v>
      </c>
      <c r="B13" s="121">
        <v>2011</v>
      </c>
      <c r="E13" s="108">
        <v>2012</v>
      </c>
      <c r="F13">
        <f>COUNTIFS(A2:A263, "=Value constellations", B2:B263, "=2012")</f>
        <v>4</v>
      </c>
      <c r="G13">
        <f>COUNTIFS(A2:A263, "=Value co-creation", B2:B263, "=2012")</f>
        <v>0</v>
      </c>
      <c r="H13">
        <f>COUNTIFS(A2:A263, "=Value-in-use", B2:B263, "=2012")</f>
        <v>1</v>
      </c>
      <c r="I13">
        <f>COUNTIFS(A2:A263, "=Value-in-exchange", B2:B263, "=2012")</f>
        <v>2</v>
      </c>
      <c r="J13">
        <f>COUNTIFS(A2:A263, "=Consumers as co-developers", B2:B263, "=2012")</f>
        <v>1</v>
      </c>
      <c r="K13">
        <f>COUNTIFS(A2:A263, "=Value-in-exchange (critical)", B2:B263, "=2012")</f>
        <v>0</v>
      </c>
      <c r="L13">
        <f t="shared" si="0"/>
        <v>8</v>
      </c>
    </row>
    <row r="14" spans="1:12" ht="17">
      <c r="A14" s="119" t="s">
        <v>2093</v>
      </c>
      <c r="B14" s="123">
        <v>2012</v>
      </c>
      <c r="E14" s="105">
        <v>2013</v>
      </c>
      <c r="F14">
        <f>COUNTIFS(A2:A263, "=Value constellations", B2:B263, "=2013")</f>
        <v>16</v>
      </c>
      <c r="G14">
        <f>COUNTIFS(A2:A263, "=Value co-creation", B2:B263, "=2013")</f>
        <v>2</v>
      </c>
      <c r="H14">
        <f>COUNTIFS(A2:A263, "=Value-in-use", B2:B263, "=2013")</f>
        <v>2</v>
      </c>
      <c r="I14">
        <f>COUNTIFS(A2:A263, "=Value-in-exchange", B2:B263, "=2013")</f>
        <v>10</v>
      </c>
      <c r="J14">
        <f>COUNTIFS(A2:A263, "=Consumers as co-developers", B2:B263, "=2013")</f>
        <v>0</v>
      </c>
      <c r="K14">
        <f>COUNTIFS(A2:A263, "=Value-in-exchange (critical)", B2:B263, "=2013")</f>
        <v>2</v>
      </c>
      <c r="L14">
        <f t="shared" si="0"/>
        <v>32</v>
      </c>
    </row>
    <row r="15" spans="1:12" ht="17">
      <c r="A15" s="119" t="s">
        <v>2093</v>
      </c>
      <c r="B15" s="122">
        <v>2013</v>
      </c>
      <c r="E15" s="105">
        <v>2014</v>
      </c>
      <c r="F15">
        <f>COUNTIFS(A2:A263, "=Value constellations", B2:B263, "=2014")</f>
        <v>5</v>
      </c>
      <c r="G15">
        <f>COUNTIFS(A2:A263, "=Value co-creation", B2:B263, "=2014")</f>
        <v>2</v>
      </c>
      <c r="H15">
        <f>COUNTIFS(A2:A263, "=Value-in-use", B2:B263, "=2014")</f>
        <v>2</v>
      </c>
      <c r="I15">
        <f>COUNTIFS(A2:A263, "=Value-in-exchange", B2:B263, "=2014")</f>
        <v>7</v>
      </c>
      <c r="J15">
        <f>COUNTIFS(A2:A263, "=Consumers as co-developers", B2:B263, "=2014")</f>
        <v>1</v>
      </c>
      <c r="K15">
        <f>COUNTIFS(A2:A263, "=Value-in-exchange (critical)", B2:B263, "=2014")</f>
        <v>0</v>
      </c>
      <c r="L15">
        <f t="shared" si="0"/>
        <v>17</v>
      </c>
    </row>
    <row r="16" spans="1:12" ht="17">
      <c r="A16" s="119" t="s">
        <v>2095</v>
      </c>
      <c r="B16" s="123">
        <v>2013</v>
      </c>
      <c r="E16" s="105">
        <v>2015</v>
      </c>
      <c r="F16">
        <f>COUNTIFS(A2:A263, "=Value constellations", B2:B263, "=2015")</f>
        <v>6</v>
      </c>
      <c r="G16">
        <f>COUNTIFS(A2:A263, "=Value co-creation", B2:B263, "=2015")</f>
        <v>2</v>
      </c>
      <c r="H16">
        <f>COUNTIFS(A2:A263, "=Value-in-use", B2:B263, "=2015")</f>
        <v>4</v>
      </c>
      <c r="I16">
        <f>COUNTIFS(A2:A263, "=Value-in-exchange", B2:B263, "=2015")</f>
        <v>12</v>
      </c>
      <c r="J16">
        <f>COUNTIFS(A2:A263, "=Consumers as co-developers", B2:B263, "=2015")</f>
        <v>2</v>
      </c>
      <c r="K16">
        <f>COUNTIFS(A2:A263, "=Value-in-exchange (critical)", B2:B263, "=2015")</f>
        <v>4</v>
      </c>
      <c r="L16">
        <f t="shared" si="0"/>
        <v>30</v>
      </c>
    </row>
    <row r="17" spans="1:12" ht="17">
      <c r="A17" s="119" t="s">
        <v>2093</v>
      </c>
      <c r="B17" s="121">
        <v>2013</v>
      </c>
      <c r="E17" s="102">
        <v>2016</v>
      </c>
      <c r="F17">
        <f>COUNTIFS(A2:A263, "=Value constellations", B2:B263, "=2016")</f>
        <v>7</v>
      </c>
      <c r="G17">
        <f>COUNTIFS(A2:A263, "=Value co-creation", B2:B263, "=2016")</f>
        <v>0</v>
      </c>
      <c r="H17">
        <f>COUNTIFS(A2:A263, "=Value-in-use", B2:B263, "=2016")</f>
        <v>7</v>
      </c>
      <c r="I17">
        <f>COUNTIFS(A2:A263, "=Value-in-exchange", B2:B263, "=2016")</f>
        <v>6</v>
      </c>
      <c r="J17">
        <f>COUNTIFS(A2:A263, "=Consumers as co-developers", B2:B263, "=2016")</f>
        <v>0</v>
      </c>
      <c r="K17">
        <f>COUNTIFS(A2:A263, "=Value-in-exchange (critical)", B2:B263, "=2016")</f>
        <v>0</v>
      </c>
      <c r="L17">
        <f t="shared" si="0"/>
        <v>20</v>
      </c>
    </row>
    <row r="18" spans="1:12" ht="17">
      <c r="A18" s="119" t="s">
        <v>2093</v>
      </c>
      <c r="B18" s="122">
        <v>2014</v>
      </c>
      <c r="E18" s="102">
        <v>2017</v>
      </c>
      <c r="F18">
        <f>COUNTIFS(A2:A263, "=Value constellations", B2:B263, "=2017")</f>
        <v>7</v>
      </c>
      <c r="G18">
        <f>COUNTIFS(A2:A263, "=Value co-creation", B2:B263, "=2017")</f>
        <v>2</v>
      </c>
      <c r="H18">
        <f>COUNTIFS(A2:A263, "=Value-in-use", B2:B263, "=2017")</f>
        <v>10</v>
      </c>
      <c r="I18">
        <f>COUNTIFS(A2:A263, "=Value-in-exchange", B2:B263, "=2017")</f>
        <v>16</v>
      </c>
      <c r="J18">
        <f>COUNTIFS(A2:A263, "=Consumers as co-developers", B2:B263, "=2017")</f>
        <v>1</v>
      </c>
      <c r="K18">
        <f>COUNTIFS(A2:A263, "=Value-in-exchange (critical)", B2:B263, "=2017")</f>
        <v>1</v>
      </c>
      <c r="L18">
        <f t="shared" si="0"/>
        <v>37</v>
      </c>
    </row>
    <row r="19" spans="1:12" ht="17">
      <c r="A19" s="119" t="s">
        <v>2095</v>
      </c>
      <c r="B19" s="122">
        <v>2015</v>
      </c>
      <c r="E19" s="105">
        <v>2018</v>
      </c>
      <c r="F19">
        <f>COUNTIFS(A2:A263, "=Value constellations", B2:B263, "=2018")</f>
        <v>7</v>
      </c>
      <c r="G19">
        <f>COUNTIFS(A2:A263, "=Value co-creation", B2:B263, "=2018")</f>
        <v>1</v>
      </c>
      <c r="H19">
        <f>COUNTIFS(A2:A263, "=Value-in-use", B2:B263, "=2018")</f>
        <v>2</v>
      </c>
      <c r="I19">
        <f>COUNTIFS(A2:A263, "=Value-in-exchange", B2:B263, "=2018")</f>
        <v>7</v>
      </c>
      <c r="J19">
        <f>COUNTIFS(A2:A263, "=Consumers as co-developers", B2:B263, "=2018")</f>
        <v>0</v>
      </c>
      <c r="K19">
        <f>COUNTIFS(A2:A263, "=Value-in-exchange (critical)", B2:B263, "=2018")</f>
        <v>2</v>
      </c>
      <c r="L19">
        <f t="shared" si="0"/>
        <v>19</v>
      </c>
    </row>
    <row r="20" spans="1:12" ht="17">
      <c r="A20" s="119" t="s">
        <v>2093</v>
      </c>
      <c r="B20" s="122">
        <v>2015</v>
      </c>
      <c r="E20" s="32">
        <v>2019</v>
      </c>
      <c r="F20">
        <f>COUNTIFS(A2:A263, "=Value constellations", B2:B263, "=2019")</f>
        <v>7</v>
      </c>
      <c r="G20">
        <f>COUNTIFS(A2:A263, "=Value co-creation", B2:B263, "=2019")</f>
        <v>4</v>
      </c>
      <c r="H20">
        <f>COUNTIFS(A2:A263, "=Value-in-use", B2:B263, "=2019")</f>
        <v>1</v>
      </c>
      <c r="I20">
        <f>COUNTIFS(A2:A263, "=Value-in-exchange", B2:B263, "=2019")</f>
        <v>4</v>
      </c>
      <c r="J20">
        <f>COUNTIFS(A2:A263, "=Consumers as co-developers", B2:B263, "=2019")</f>
        <v>0</v>
      </c>
      <c r="K20">
        <f>COUNTIFS(A2:A263, "=Value-in-exchange (critical)", B2:B263, "=2019")</f>
        <v>4</v>
      </c>
      <c r="L20">
        <f t="shared" si="0"/>
        <v>20</v>
      </c>
    </row>
    <row r="21" spans="1:12" ht="17">
      <c r="A21" s="119" t="s">
        <v>2093</v>
      </c>
      <c r="B21" s="123">
        <v>2015</v>
      </c>
      <c r="F21">
        <f t="shared" ref="F21:K21" si="1">SUM(F2:F20)</f>
        <v>87</v>
      </c>
      <c r="G21">
        <f t="shared" si="1"/>
        <v>17</v>
      </c>
      <c r="H21">
        <f t="shared" si="1"/>
        <v>40</v>
      </c>
      <c r="I21">
        <f t="shared" si="1"/>
        <v>94</v>
      </c>
      <c r="J21">
        <f t="shared" si="1"/>
        <v>10</v>
      </c>
      <c r="K21">
        <f t="shared" si="1"/>
        <v>14</v>
      </c>
    </row>
    <row r="22" spans="1:12" ht="17">
      <c r="A22" s="119" t="s">
        <v>2093</v>
      </c>
      <c r="B22" s="121">
        <v>2015</v>
      </c>
    </row>
    <row r="23" spans="1:12" ht="17">
      <c r="A23" s="119" t="s">
        <v>2095</v>
      </c>
      <c r="B23" s="121">
        <v>2015</v>
      </c>
    </row>
    <row r="24" spans="1:12" ht="17">
      <c r="A24" s="119" t="s">
        <v>2093</v>
      </c>
      <c r="B24" s="121">
        <v>2015</v>
      </c>
    </row>
    <row r="25" spans="1:12" ht="17">
      <c r="A25" s="119" t="s">
        <v>2093</v>
      </c>
      <c r="B25" s="121">
        <v>2015</v>
      </c>
    </row>
    <row r="26" spans="1:12" ht="17">
      <c r="A26" s="119" t="s">
        <v>2093</v>
      </c>
      <c r="B26" s="121">
        <v>2015</v>
      </c>
    </row>
    <row r="27" spans="1:12" ht="17">
      <c r="A27" s="119" t="s">
        <v>2095</v>
      </c>
      <c r="B27" s="121">
        <v>2015</v>
      </c>
    </row>
    <row r="28" spans="1:12" ht="17">
      <c r="A28" s="119" t="s">
        <v>2093</v>
      </c>
      <c r="B28" s="121">
        <v>2016</v>
      </c>
    </row>
    <row r="29" spans="1:12" ht="17">
      <c r="A29" s="119" t="s">
        <v>2093</v>
      </c>
      <c r="B29" s="121">
        <v>2016</v>
      </c>
    </row>
    <row r="30" spans="1:12" ht="17">
      <c r="A30" s="119" t="s">
        <v>2095</v>
      </c>
      <c r="B30" s="122">
        <v>2016</v>
      </c>
    </row>
    <row r="31" spans="1:12" ht="17">
      <c r="A31" s="119" t="s">
        <v>2095</v>
      </c>
      <c r="B31" s="121">
        <v>2016</v>
      </c>
    </row>
    <row r="32" spans="1:12" ht="17">
      <c r="A32" s="119" t="s">
        <v>2095</v>
      </c>
      <c r="B32" s="123">
        <v>2016</v>
      </c>
    </row>
    <row r="33" spans="1:2" ht="17">
      <c r="A33" s="119" t="s">
        <v>2093</v>
      </c>
      <c r="B33" s="123">
        <v>2016</v>
      </c>
    </row>
    <row r="34" spans="1:2" ht="17">
      <c r="A34" s="119" t="s">
        <v>2093</v>
      </c>
      <c r="B34" s="123">
        <v>2016</v>
      </c>
    </row>
    <row r="35" spans="1:2" ht="17">
      <c r="A35" s="119" t="s">
        <v>2092</v>
      </c>
      <c r="B35" s="121">
        <v>2016</v>
      </c>
    </row>
    <row r="36" spans="1:2" ht="17">
      <c r="A36" s="119" t="s">
        <v>2093</v>
      </c>
      <c r="B36" s="121">
        <v>2016</v>
      </c>
    </row>
    <row r="37" spans="1:2" ht="17">
      <c r="A37" s="119" t="s">
        <v>2095</v>
      </c>
      <c r="B37" s="121">
        <v>2017</v>
      </c>
    </row>
    <row r="38" spans="1:2" ht="17">
      <c r="A38" s="119" t="s">
        <v>2095</v>
      </c>
      <c r="B38" s="122">
        <v>2017</v>
      </c>
    </row>
    <row r="39" spans="1:2" ht="17">
      <c r="A39" s="119" t="s">
        <v>2095</v>
      </c>
      <c r="B39" s="121">
        <v>2017</v>
      </c>
    </row>
    <row r="40" spans="1:2" ht="17">
      <c r="A40" s="119" t="s">
        <v>2091</v>
      </c>
      <c r="B40" s="121">
        <v>2017</v>
      </c>
    </row>
    <row r="41" spans="1:2" ht="17">
      <c r="A41" s="119" t="s">
        <v>2095</v>
      </c>
      <c r="B41" s="122">
        <v>2017</v>
      </c>
    </row>
    <row r="42" spans="1:2" ht="17">
      <c r="A42" s="119" t="s">
        <v>2089</v>
      </c>
      <c r="B42" s="122">
        <v>2017</v>
      </c>
    </row>
    <row r="43" spans="1:2" ht="17">
      <c r="A43" s="119" t="s">
        <v>2093</v>
      </c>
      <c r="B43" s="121">
        <v>2017</v>
      </c>
    </row>
    <row r="44" spans="1:2" ht="17">
      <c r="A44" s="119" t="s">
        <v>2093</v>
      </c>
      <c r="B44" s="121">
        <v>2017</v>
      </c>
    </row>
    <row r="45" spans="1:2" ht="17">
      <c r="A45" s="119" t="s">
        <v>2095</v>
      </c>
      <c r="B45" s="121">
        <v>2017</v>
      </c>
    </row>
    <row r="46" spans="1:2" ht="17">
      <c r="A46" s="119" t="s">
        <v>2093</v>
      </c>
      <c r="B46" s="121">
        <v>2017</v>
      </c>
    </row>
    <row r="47" spans="1:2" ht="17">
      <c r="A47" s="119" t="s">
        <v>2095</v>
      </c>
      <c r="B47" s="121">
        <v>2017</v>
      </c>
    </row>
    <row r="48" spans="1:2" ht="17">
      <c r="A48" s="119" t="s">
        <v>2093</v>
      </c>
      <c r="B48" s="121">
        <v>2017</v>
      </c>
    </row>
    <row r="49" spans="1:2" ht="17">
      <c r="A49" s="119" t="s">
        <v>2093</v>
      </c>
      <c r="B49" s="121">
        <v>2017</v>
      </c>
    </row>
    <row r="50" spans="1:2" ht="17">
      <c r="A50" s="119" t="s">
        <v>2093</v>
      </c>
      <c r="B50" s="121">
        <v>2017</v>
      </c>
    </row>
    <row r="51" spans="1:2" ht="17">
      <c r="A51" s="119" t="s">
        <v>2092</v>
      </c>
      <c r="B51" s="121">
        <v>2017</v>
      </c>
    </row>
    <row r="52" spans="1:2" ht="17">
      <c r="A52" s="119" t="s">
        <v>2093</v>
      </c>
      <c r="B52" s="121">
        <v>2017</v>
      </c>
    </row>
    <row r="53" spans="1:2" ht="17">
      <c r="A53" s="119" t="s">
        <v>2093</v>
      </c>
      <c r="B53" s="121">
        <v>2017</v>
      </c>
    </row>
    <row r="54" spans="1:2" ht="17">
      <c r="A54" s="119" t="s">
        <v>2093</v>
      </c>
      <c r="B54" s="121">
        <v>2017</v>
      </c>
    </row>
    <row r="55" spans="1:2" ht="17">
      <c r="A55" s="119" t="s">
        <v>2093</v>
      </c>
      <c r="B55" s="121">
        <v>2017</v>
      </c>
    </row>
    <row r="56" spans="1:2" ht="17">
      <c r="A56" s="119" t="s">
        <v>2095</v>
      </c>
      <c r="B56" s="122">
        <v>2018</v>
      </c>
    </row>
    <row r="57" spans="1:2" ht="17">
      <c r="A57" s="119" t="s">
        <v>2093</v>
      </c>
      <c r="B57" s="121">
        <v>2006</v>
      </c>
    </row>
    <row r="58" spans="1:2" ht="17">
      <c r="A58" s="119" t="s">
        <v>2095</v>
      </c>
      <c r="B58" s="122">
        <v>2017</v>
      </c>
    </row>
    <row r="59" spans="1:2" ht="17">
      <c r="A59" s="119" t="s">
        <v>2095</v>
      </c>
      <c r="B59" s="122">
        <v>2010</v>
      </c>
    </row>
    <row r="60" spans="1:2" ht="17">
      <c r="A60" s="119" t="s">
        <v>2095</v>
      </c>
      <c r="B60" s="121">
        <v>2010</v>
      </c>
    </row>
    <row r="61" spans="1:2" ht="17">
      <c r="A61" s="119" t="s">
        <v>2093</v>
      </c>
      <c r="B61" s="121">
        <v>2017</v>
      </c>
    </row>
    <row r="62" spans="1:2" ht="17">
      <c r="A62" s="119" t="s">
        <v>2092</v>
      </c>
      <c r="B62" s="121">
        <v>2006</v>
      </c>
    </row>
    <row r="63" spans="1:2" ht="17">
      <c r="A63" s="119" t="s">
        <v>2092</v>
      </c>
      <c r="B63" s="121">
        <v>2012</v>
      </c>
    </row>
    <row r="64" spans="1:2" ht="17">
      <c r="A64" s="119" t="s">
        <v>2092</v>
      </c>
      <c r="B64" s="122">
        <v>2015</v>
      </c>
    </row>
    <row r="65" spans="1:4" ht="17">
      <c r="A65" s="119" t="s">
        <v>2090</v>
      </c>
      <c r="B65" s="123">
        <v>2015</v>
      </c>
    </row>
    <row r="66" spans="1:4" ht="17">
      <c r="A66" s="119" t="s">
        <v>2090</v>
      </c>
      <c r="B66" s="121">
        <v>2015</v>
      </c>
      <c r="D66" t="s">
        <v>2198</v>
      </c>
    </row>
    <row r="67" spans="1:4" ht="17">
      <c r="A67" s="119" t="s">
        <v>2092</v>
      </c>
      <c r="B67" s="121">
        <v>2016</v>
      </c>
    </row>
    <row r="68" spans="1:4" ht="17">
      <c r="A68" s="119" t="s">
        <v>2090</v>
      </c>
      <c r="B68" s="122">
        <v>2006</v>
      </c>
      <c r="D68" t="s">
        <v>2199</v>
      </c>
    </row>
    <row r="69" spans="1:4" ht="17">
      <c r="A69" s="119" t="s">
        <v>2093</v>
      </c>
      <c r="B69" s="121">
        <v>2005</v>
      </c>
      <c r="D69" t="s">
        <v>2200</v>
      </c>
    </row>
    <row r="70" spans="1:4" ht="17">
      <c r="A70" s="119" t="s">
        <v>2092</v>
      </c>
      <c r="B70" s="122">
        <v>2003</v>
      </c>
    </row>
    <row r="71" spans="1:4" ht="17">
      <c r="A71" s="119" t="s">
        <v>2092</v>
      </c>
      <c r="B71" s="121">
        <v>2003</v>
      </c>
    </row>
    <row r="72" spans="1:4" ht="17">
      <c r="A72" s="119" t="s">
        <v>2092</v>
      </c>
      <c r="B72" s="121">
        <v>2006</v>
      </c>
    </row>
    <row r="73" spans="1:4" ht="17">
      <c r="A73" s="119" t="s">
        <v>2092</v>
      </c>
      <c r="B73" s="123">
        <v>2008</v>
      </c>
    </row>
    <row r="74" spans="1:4" ht="17">
      <c r="A74" s="119" t="s">
        <v>2092</v>
      </c>
      <c r="B74" s="122">
        <v>2010</v>
      </c>
    </row>
    <row r="75" spans="1:4" ht="17">
      <c r="A75" s="119" t="s">
        <v>2092</v>
      </c>
      <c r="B75" s="123">
        <v>2010</v>
      </c>
    </row>
    <row r="76" spans="1:4" ht="17">
      <c r="A76" s="119" t="s">
        <v>2092</v>
      </c>
      <c r="B76" s="121">
        <v>2011</v>
      </c>
    </row>
    <row r="77" spans="1:4" ht="17">
      <c r="A77" s="119" t="s">
        <v>2092</v>
      </c>
      <c r="B77" s="122">
        <v>2012</v>
      </c>
    </row>
    <row r="78" spans="1:4" ht="17">
      <c r="A78" s="119" t="s">
        <v>2092</v>
      </c>
      <c r="B78" s="124">
        <v>2013</v>
      </c>
    </row>
    <row r="79" spans="1:4" ht="17">
      <c r="A79" s="119" t="s">
        <v>2092</v>
      </c>
      <c r="B79" s="121">
        <v>2013</v>
      </c>
    </row>
    <row r="80" spans="1:4" ht="17">
      <c r="A80" s="119" t="s">
        <v>2092</v>
      </c>
      <c r="B80" s="121">
        <v>2013</v>
      </c>
    </row>
    <row r="81" spans="1:2" ht="17">
      <c r="A81" s="119" t="s">
        <v>2092</v>
      </c>
      <c r="B81" s="121">
        <v>2014</v>
      </c>
    </row>
    <row r="82" spans="1:2" ht="17">
      <c r="A82" s="119" t="s">
        <v>2092</v>
      </c>
      <c r="B82" s="121">
        <v>2014</v>
      </c>
    </row>
    <row r="83" spans="1:2" ht="17">
      <c r="A83" s="119" t="s">
        <v>2092</v>
      </c>
      <c r="B83" s="123">
        <v>2016</v>
      </c>
    </row>
    <row r="84" spans="1:2" ht="17">
      <c r="A84" s="119" t="s">
        <v>2092</v>
      </c>
      <c r="B84" s="121">
        <v>2016</v>
      </c>
    </row>
    <row r="85" spans="1:2" ht="17">
      <c r="A85" s="119" t="s">
        <v>2092</v>
      </c>
      <c r="B85" s="121">
        <v>2017</v>
      </c>
    </row>
    <row r="86" spans="1:2" ht="17">
      <c r="A86" s="119" t="s">
        <v>2092</v>
      </c>
      <c r="B86" s="121">
        <v>2017</v>
      </c>
    </row>
    <row r="87" spans="1:2" ht="17">
      <c r="A87" s="119" t="s">
        <v>2091</v>
      </c>
      <c r="B87" s="121">
        <v>2011</v>
      </c>
    </row>
    <row r="88" spans="1:2" ht="17">
      <c r="A88" s="119" t="s">
        <v>2092</v>
      </c>
      <c r="B88" s="121">
        <v>2002</v>
      </c>
    </row>
    <row r="89" spans="1:2" ht="17">
      <c r="A89" s="119" t="s">
        <v>2091</v>
      </c>
      <c r="B89" s="121">
        <v>2007</v>
      </c>
    </row>
    <row r="90" spans="1:2" ht="17">
      <c r="A90" s="119" t="s">
        <v>2093</v>
      </c>
      <c r="B90" s="121">
        <v>2009</v>
      </c>
    </row>
    <row r="91" spans="1:2" ht="17">
      <c r="A91" s="119" t="s">
        <v>2093</v>
      </c>
      <c r="B91" s="123">
        <v>2011</v>
      </c>
    </row>
    <row r="92" spans="1:2" ht="17">
      <c r="A92" s="119" t="s">
        <v>2095</v>
      </c>
      <c r="B92" s="121">
        <v>2014</v>
      </c>
    </row>
    <row r="93" spans="1:2" ht="17">
      <c r="A93" s="119" t="s">
        <v>2092</v>
      </c>
      <c r="B93" s="121">
        <v>2015</v>
      </c>
    </row>
    <row r="94" spans="1:2" ht="17">
      <c r="A94" s="119" t="s">
        <v>2092</v>
      </c>
      <c r="B94" s="121">
        <v>2016</v>
      </c>
    </row>
    <row r="95" spans="1:2" ht="17">
      <c r="A95" s="119" t="s">
        <v>2091</v>
      </c>
      <c r="B95" s="122">
        <v>2017</v>
      </c>
    </row>
    <row r="96" spans="1:2" ht="17">
      <c r="A96" s="119" t="s">
        <v>2095</v>
      </c>
      <c r="B96" s="121">
        <v>2017</v>
      </c>
    </row>
    <row r="97" spans="1:2" ht="17">
      <c r="A97" s="119" t="s">
        <v>2092</v>
      </c>
      <c r="B97" s="122">
        <v>2013</v>
      </c>
    </row>
    <row r="98" spans="1:2" ht="17">
      <c r="A98" s="119" t="s">
        <v>2092</v>
      </c>
      <c r="B98" s="121">
        <v>2001</v>
      </c>
    </row>
    <row r="99" spans="1:2" ht="17">
      <c r="A99" s="119" t="s">
        <v>2089</v>
      </c>
      <c r="B99" s="121">
        <v>2007</v>
      </c>
    </row>
    <row r="100" spans="1:2" ht="17">
      <c r="A100" s="119" t="s">
        <v>2092</v>
      </c>
      <c r="B100" s="124">
        <v>2007</v>
      </c>
    </row>
    <row r="101" spans="1:2" ht="17">
      <c r="A101" s="119" t="s">
        <v>2092</v>
      </c>
      <c r="B101" s="123">
        <v>2011</v>
      </c>
    </row>
    <row r="102" spans="1:2" ht="17">
      <c r="A102" s="119" t="s">
        <v>2089</v>
      </c>
      <c r="B102" s="123">
        <v>2012</v>
      </c>
    </row>
    <row r="103" spans="1:2" ht="17">
      <c r="A103" s="119" t="s">
        <v>2095</v>
      </c>
      <c r="B103" s="123">
        <v>2013</v>
      </c>
    </row>
    <row r="104" spans="1:2" ht="17">
      <c r="A104" s="119" t="s">
        <v>2093</v>
      </c>
      <c r="B104" s="124">
        <v>2013</v>
      </c>
    </row>
    <row r="105" spans="1:2" ht="17">
      <c r="A105" s="119" t="s">
        <v>2091</v>
      </c>
      <c r="B105" s="121">
        <v>2014</v>
      </c>
    </row>
    <row r="106" spans="1:2" ht="17">
      <c r="A106" s="119" t="s">
        <v>2093</v>
      </c>
      <c r="B106" s="121">
        <v>2015</v>
      </c>
    </row>
    <row r="107" spans="1:2" ht="17">
      <c r="A107" s="119" t="s">
        <v>2095</v>
      </c>
      <c r="B107" s="123">
        <v>2016</v>
      </c>
    </row>
    <row r="108" spans="1:2" ht="17">
      <c r="A108" s="119" t="s">
        <v>2093</v>
      </c>
      <c r="B108" s="122">
        <v>2006</v>
      </c>
    </row>
    <row r="109" spans="1:2" ht="17">
      <c r="A109" s="119" t="s">
        <v>2093</v>
      </c>
      <c r="B109" s="121">
        <v>2013</v>
      </c>
    </row>
    <row r="110" spans="1:2" ht="17">
      <c r="A110" s="119" t="s">
        <v>2092</v>
      </c>
      <c r="B110" s="121">
        <v>2004</v>
      </c>
    </row>
    <row r="111" spans="1:2" ht="17">
      <c r="A111" s="119" t="s">
        <v>2093</v>
      </c>
      <c r="B111" s="121">
        <v>2007</v>
      </c>
    </row>
    <row r="112" spans="1:2" ht="17">
      <c r="A112" s="119" t="s">
        <v>2093</v>
      </c>
      <c r="B112" s="121">
        <v>2009</v>
      </c>
    </row>
    <row r="113" spans="1:2" ht="17">
      <c r="A113" s="119" t="s">
        <v>2093</v>
      </c>
      <c r="B113" s="121">
        <v>2009</v>
      </c>
    </row>
    <row r="114" spans="1:2" ht="17">
      <c r="A114" s="119" t="s">
        <v>2093</v>
      </c>
      <c r="B114" s="123">
        <v>2011</v>
      </c>
    </row>
    <row r="115" spans="1:2" ht="17">
      <c r="A115" s="119" t="s">
        <v>2093</v>
      </c>
      <c r="B115" s="121">
        <v>2011</v>
      </c>
    </row>
    <row r="116" spans="1:2" ht="17">
      <c r="A116" s="119" t="s">
        <v>2093</v>
      </c>
      <c r="B116" s="122">
        <v>2011</v>
      </c>
    </row>
    <row r="117" spans="1:2" ht="17">
      <c r="A117" s="119" t="s">
        <v>2095</v>
      </c>
      <c r="B117" s="122">
        <v>2012</v>
      </c>
    </row>
    <row r="118" spans="1:2" ht="17">
      <c r="A118" s="119" t="s">
        <v>2093</v>
      </c>
      <c r="B118" s="121">
        <v>2012</v>
      </c>
    </row>
    <row r="119" spans="1:2" ht="17">
      <c r="A119" s="119" t="s">
        <v>2092</v>
      </c>
      <c r="B119" s="122">
        <v>2013</v>
      </c>
    </row>
    <row r="120" spans="1:2" ht="17">
      <c r="A120" s="119" t="s">
        <v>2093</v>
      </c>
      <c r="B120" s="123">
        <v>2013</v>
      </c>
    </row>
    <row r="121" spans="1:2" ht="17">
      <c r="A121" s="119" t="s">
        <v>2092</v>
      </c>
      <c r="B121" s="123">
        <v>2013</v>
      </c>
    </row>
    <row r="122" spans="1:2" ht="17">
      <c r="A122" s="119" t="s">
        <v>2093</v>
      </c>
      <c r="B122" s="121">
        <v>2013</v>
      </c>
    </row>
    <row r="123" spans="1:2" ht="17">
      <c r="A123" s="119" t="s">
        <v>2093</v>
      </c>
      <c r="B123" s="121">
        <v>2013</v>
      </c>
    </row>
    <row r="124" spans="1:2" ht="17">
      <c r="A124" s="119" t="s">
        <v>2092</v>
      </c>
      <c r="B124" s="121">
        <v>2013</v>
      </c>
    </row>
    <row r="125" spans="1:2" ht="17">
      <c r="A125" s="119" t="s">
        <v>2095</v>
      </c>
      <c r="B125" s="121">
        <v>2014</v>
      </c>
    </row>
    <row r="126" spans="1:2" ht="17">
      <c r="A126" s="119" t="s">
        <v>2093</v>
      </c>
      <c r="B126" s="122">
        <v>2014</v>
      </c>
    </row>
    <row r="127" spans="1:2" ht="17">
      <c r="A127" s="119" t="s">
        <v>2093</v>
      </c>
      <c r="B127" s="122">
        <v>2014</v>
      </c>
    </row>
    <row r="128" spans="1:2" ht="17">
      <c r="A128" s="119" t="s">
        <v>2093</v>
      </c>
      <c r="B128" s="121">
        <v>2014</v>
      </c>
    </row>
    <row r="129" spans="1:2" ht="17">
      <c r="A129" s="119" t="s">
        <v>2093</v>
      </c>
      <c r="B129" s="121">
        <v>2014</v>
      </c>
    </row>
    <row r="130" spans="1:2" ht="17">
      <c r="A130" s="119" t="s">
        <v>2093</v>
      </c>
      <c r="B130" s="121">
        <v>2015</v>
      </c>
    </row>
    <row r="131" spans="1:2" ht="17">
      <c r="A131" s="119" t="s">
        <v>2093</v>
      </c>
      <c r="B131" s="121">
        <v>2015</v>
      </c>
    </row>
    <row r="132" spans="1:2" ht="17">
      <c r="A132" s="119" t="s">
        <v>2091</v>
      </c>
      <c r="B132" s="121">
        <v>2015</v>
      </c>
    </row>
    <row r="133" spans="1:2" ht="17">
      <c r="A133" s="119" t="s">
        <v>2093</v>
      </c>
      <c r="B133" s="123">
        <v>2017</v>
      </c>
    </row>
    <row r="134" spans="1:2" ht="17">
      <c r="A134" s="119" t="s">
        <v>2093</v>
      </c>
      <c r="B134" s="121">
        <v>2015</v>
      </c>
    </row>
    <row r="135" spans="1:2" ht="17">
      <c r="A135" s="119" t="s">
        <v>2092</v>
      </c>
      <c r="B135" s="121">
        <v>2015</v>
      </c>
    </row>
    <row r="136" spans="1:2" ht="17">
      <c r="A136" s="119" t="s">
        <v>2092</v>
      </c>
      <c r="B136" s="121">
        <v>2015</v>
      </c>
    </row>
    <row r="137" spans="1:2" ht="17">
      <c r="A137" s="119" t="s">
        <v>2095</v>
      </c>
      <c r="B137" s="121">
        <v>2015</v>
      </c>
    </row>
    <row r="138" spans="1:2" ht="17">
      <c r="A138" s="119" t="s">
        <v>2090</v>
      </c>
      <c r="B138" s="121">
        <v>2015</v>
      </c>
    </row>
    <row r="139" spans="1:2" ht="17">
      <c r="A139" s="119" t="s">
        <v>2092</v>
      </c>
      <c r="B139" s="121">
        <v>2016</v>
      </c>
    </row>
    <row r="140" spans="1:2" ht="17">
      <c r="A140" s="119" t="s">
        <v>2095</v>
      </c>
      <c r="B140" s="121">
        <v>2016</v>
      </c>
    </row>
    <row r="141" spans="1:2" ht="17">
      <c r="A141" s="119" t="s">
        <v>2095</v>
      </c>
      <c r="B141" s="123">
        <v>2016</v>
      </c>
    </row>
    <row r="142" spans="1:2" ht="17">
      <c r="A142" s="119" t="s">
        <v>2095</v>
      </c>
      <c r="B142" s="121">
        <v>2016</v>
      </c>
    </row>
    <row r="143" spans="1:2" ht="17">
      <c r="A143" s="119" t="s">
        <v>2092</v>
      </c>
      <c r="B143" s="121">
        <v>2016</v>
      </c>
    </row>
    <row r="144" spans="1:2" ht="17">
      <c r="A144" s="119" t="s">
        <v>2093</v>
      </c>
      <c r="B144" s="121">
        <v>2017</v>
      </c>
    </row>
    <row r="145" spans="1:2" ht="17">
      <c r="A145" s="119" t="s">
        <v>2095</v>
      </c>
      <c r="B145" s="122">
        <v>2017</v>
      </c>
    </row>
    <row r="146" spans="1:2" ht="17">
      <c r="A146" s="119" t="s">
        <v>2095</v>
      </c>
      <c r="B146" s="121">
        <v>2017</v>
      </c>
    </row>
    <row r="147" spans="1:2" ht="17">
      <c r="A147" s="119" t="s">
        <v>2093</v>
      </c>
      <c r="B147" s="121">
        <v>2003</v>
      </c>
    </row>
    <row r="148" spans="1:2" ht="17">
      <c r="A148" s="119" t="s">
        <v>2093</v>
      </c>
      <c r="B148" s="121">
        <v>2010</v>
      </c>
    </row>
    <row r="149" spans="1:2" ht="17">
      <c r="A149" s="119" t="s">
        <v>2092</v>
      </c>
      <c r="B149" s="121">
        <v>2013</v>
      </c>
    </row>
    <row r="150" spans="1:2" ht="17">
      <c r="A150" s="119" t="s">
        <v>2092</v>
      </c>
      <c r="B150" s="121">
        <v>2006</v>
      </c>
    </row>
    <row r="151" spans="1:2" ht="17">
      <c r="A151" s="119" t="s">
        <v>2093</v>
      </c>
      <c r="B151" s="121">
        <v>2013</v>
      </c>
    </row>
    <row r="152" spans="1:2" ht="17">
      <c r="A152" s="119" t="s">
        <v>2092</v>
      </c>
      <c r="B152" s="121">
        <v>2003</v>
      </c>
    </row>
    <row r="153" spans="1:2" ht="17">
      <c r="A153" s="119" t="s">
        <v>2092</v>
      </c>
      <c r="B153" s="122">
        <v>2004</v>
      </c>
    </row>
    <row r="154" spans="1:2" ht="17">
      <c r="A154" s="119" t="s">
        <v>2092</v>
      </c>
      <c r="B154" s="122">
        <v>2006</v>
      </c>
    </row>
    <row r="155" spans="1:2" ht="17">
      <c r="A155" s="119" t="s">
        <v>2093</v>
      </c>
      <c r="B155" s="121">
        <v>2007</v>
      </c>
    </row>
    <row r="156" spans="1:2" ht="17">
      <c r="A156" s="119" t="s">
        <v>2092</v>
      </c>
      <c r="B156" s="121">
        <v>2007</v>
      </c>
    </row>
    <row r="157" spans="1:2" ht="17">
      <c r="A157" s="119" t="s">
        <v>2093</v>
      </c>
      <c r="B157" s="121">
        <v>2007</v>
      </c>
    </row>
    <row r="158" spans="1:2" ht="17">
      <c r="A158" s="119" t="s">
        <v>2092</v>
      </c>
      <c r="B158" s="122">
        <v>2008</v>
      </c>
    </row>
    <row r="159" spans="1:2" ht="17">
      <c r="A159" s="119" t="s">
        <v>2092</v>
      </c>
      <c r="B159" s="121">
        <v>2009</v>
      </c>
    </row>
    <row r="160" spans="1:2" ht="17">
      <c r="A160" s="119" t="s">
        <v>2093</v>
      </c>
      <c r="B160" s="121">
        <v>2010</v>
      </c>
    </row>
    <row r="161" spans="1:2" ht="17">
      <c r="A161" s="119" t="s">
        <v>2092</v>
      </c>
      <c r="B161" s="122">
        <v>2011</v>
      </c>
    </row>
    <row r="162" spans="1:2" ht="17">
      <c r="A162" s="119" t="s">
        <v>2093</v>
      </c>
      <c r="B162" s="123">
        <v>2011</v>
      </c>
    </row>
    <row r="163" spans="1:2" ht="17">
      <c r="A163" s="119" t="s">
        <v>2092</v>
      </c>
      <c r="B163" s="124">
        <v>2011</v>
      </c>
    </row>
    <row r="164" spans="1:2" ht="17">
      <c r="A164" s="119" t="s">
        <v>2092</v>
      </c>
      <c r="B164" s="121">
        <v>2012</v>
      </c>
    </row>
    <row r="165" spans="1:2" ht="17">
      <c r="A165" s="119" t="s">
        <v>2092</v>
      </c>
      <c r="B165" s="121">
        <v>2012</v>
      </c>
    </row>
    <row r="166" spans="1:2" ht="17">
      <c r="A166" s="119" t="s">
        <v>2092</v>
      </c>
      <c r="B166" s="123">
        <v>2013</v>
      </c>
    </row>
    <row r="167" spans="1:2" ht="17">
      <c r="A167" s="119" t="s">
        <v>2092</v>
      </c>
      <c r="B167" s="123">
        <v>2013</v>
      </c>
    </row>
    <row r="168" spans="1:2" ht="17">
      <c r="A168" s="119" t="s">
        <v>2092</v>
      </c>
      <c r="B168" s="121">
        <v>2013</v>
      </c>
    </row>
    <row r="169" spans="1:2" ht="17">
      <c r="A169" s="119" t="s">
        <v>2093</v>
      </c>
      <c r="B169" s="121">
        <v>2013</v>
      </c>
    </row>
    <row r="170" spans="1:2" ht="17">
      <c r="A170" s="119" t="s">
        <v>2092</v>
      </c>
      <c r="B170" s="121">
        <v>2013</v>
      </c>
    </row>
    <row r="171" spans="1:2" ht="17">
      <c r="A171" s="119" t="s">
        <v>2092</v>
      </c>
      <c r="B171" s="121">
        <v>2014</v>
      </c>
    </row>
    <row r="172" spans="1:2" ht="17">
      <c r="A172" s="119" t="s">
        <v>2093</v>
      </c>
      <c r="B172" s="121">
        <v>2014</v>
      </c>
    </row>
    <row r="173" spans="1:2" ht="17">
      <c r="A173" s="119" t="s">
        <v>2090</v>
      </c>
      <c r="B173" s="121">
        <v>2015</v>
      </c>
    </row>
    <row r="174" spans="1:2" ht="17">
      <c r="A174" s="119" t="s">
        <v>2093</v>
      </c>
      <c r="B174" s="121">
        <v>2015</v>
      </c>
    </row>
    <row r="175" spans="1:2" ht="17">
      <c r="A175" s="119" t="s">
        <v>2092</v>
      </c>
      <c r="B175" s="121">
        <v>2015</v>
      </c>
    </row>
    <row r="176" spans="1:2" ht="17">
      <c r="A176" s="119" t="s">
        <v>2093</v>
      </c>
      <c r="B176" s="121">
        <v>2016</v>
      </c>
    </row>
    <row r="177" spans="1:2" ht="17">
      <c r="A177" s="119" t="s">
        <v>2093</v>
      </c>
      <c r="B177" s="122">
        <v>2017</v>
      </c>
    </row>
    <row r="178" spans="1:2" ht="17">
      <c r="A178" s="119" t="s">
        <v>2093</v>
      </c>
      <c r="B178" s="122">
        <v>2017</v>
      </c>
    </row>
    <row r="179" spans="1:2" ht="17">
      <c r="A179" s="119" t="s">
        <v>2092</v>
      </c>
      <c r="B179" s="122">
        <v>2017</v>
      </c>
    </row>
    <row r="180" spans="1:2" ht="17">
      <c r="A180" s="119" t="s">
        <v>2092</v>
      </c>
      <c r="B180" s="122">
        <v>2017</v>
      </c>
    </row>
    <row r="181" spans="1:2" ht="17">
      <c r="A181" s="119" t="s">
        <v>2090</v>
      </c>
      <c r="B181" s="121">
        <v>2017</v>
      </c>
    </row>
    <row r="182" spans="1:2" ht="17">
      <c r="A182" s="119" t="s">
        <v>2093</v>
      </c>
      <c r="B182" s="121">
        <v>2017</v>
      </c>
    </row>
    <row r="183" spans="1:2" ht="17">
      <c r="A183" s="119" t="s">
        <v>2092</v>
      </c>
      <c r="B183" s="122">
        <v>2017</v>
      </c>
    </row>
    <row r="184" spans="1:2" ht="17">
      <c r="A184" s="119" t="s">
        <v>2092</v>
      </c>
      <c r="B184" s="121">
        <v>2017</v>
      </c>
    </row>
    <row r="185" spans="1:2" ht="17">
      <c r="A185" s="119" t="s">
        <v>2092</v>
      </c>
      <c r="B185" s="122">
        <v>2018</v>
      </c>
    </row>
    <row r="186" spans="1:2" ht="17">
      <c r="A186" s="119" t="s">
        <v>2089</v>
      </c>
      <c r="B186" s="125">
        <v>2003</v>
      </c>
    </row>
    <row r="187" spans="1:2" ht="17">
      <c r="A187" s="119" t="s">
        <v>2093</v>
      </c>
      <c r="B187" s="125">
        <v>2004</v>
      </c>
    </row>
    <row r="188" spans="1:2" ht="17">
      <c r="A188" s="119" t="s">
        <v>2093</v>
      </c>
      <c r="B188" s="125">
        <v>2005</v>
      </c>
    </row>
    <row r="189" spans="1:2" ht="17">
      <c r="A189" s="119" t="s">
        <v>2093</v>
      </c>
      <c r="B189" s="125">
        <v>2005</v>
      </c>
    </row>
    <row r="190" spans="1:2" ht="17">
      <c r="A190" s="119" t="s">
        <v>2092</v>
      </c>
      <c r="B190" s="125">
        <v>2006</v>
      </c>
    </row>
    <row r="191" spans="1:2" ht="17">
      <c r="A191" s="119" t="s">
        <v>2092</v>
      </c>
      <c r="B191" s="125">
        <v>2006</v>
      </c>
    </row>
    <row r="192" spans="1:2" ht="17">
      <c r="A192" s="119" t="s">
        <v>2093</v>
      </c>
      <c r="B192" s="125">
        <v>2007</v>
      </c>
    </row>
    <row r="193" spans="1:2" ht="17">
      <c r="A193" s="119" t="s">
        <v>2093</v>
      </c>
      <c r="B193" s="125">
        <v>2008</v>
      </c>
    </row>
    <row r="194" spans="1:2" ht="17">
      <c r="A194" s="119" t="s">
        <v>2089</v>
      </c>
      <c r="B194" s="125">
        <v>2008</v>
      </c>
    </row>
    <row r="195" spans="1:2" ht="17">
      <c r="A195" s="119" t="s">
        <v>2092</v>
      </c>
      <c r="B195" s="125">
        <v>2008</v>
      </c>
    </row>
    <row r="196" spans="1:2" ht="17">
      <c r="A196" s="119" t="s">
        <v>2092</v>
      </c>
      <c r="B196" s="125">
        <v>2008</v>
      </c>
    </row>
    <row r="197" spans="1:2" ht="17">
      <c r="A197" s="119" t="s">
        <v>2092</v>
      </c>
      <c r="B197" s="125">
        <v>2009</v>
      </c>
    </row>
    <row r="198" spans="1:2" ht="17">
      <c r="A198" s="119" t="s">
        <v>2095</v>
      </c>
      <c r="B198" s="125">
        <v>2009</v>
      </c>
    </row>
    <row r="199" spans="1:2" ht="17">
      <c r="A199" s="119" t="s">
        <v>2095</v>
      </c>
      <c r="B199" s="125">
        <v>2009</v>
      </c>
    </row>
    <row r="200" spans="1:2" ht="17">
      <c r="A200" s="119" t="s">
        <v>2092</v>
      </c>
      <c r="B200" s="125">
        <v>2009</v>
      </c>
    </row>
    <row r="201" spans="1:2" ht="17">
      <c r="A201" s="119" t="s">
        <v>2089</v>
      </c>
      <c r="B201" s="126">
        <v>2010</v>
      </c>
    </row>
    <row r="202" spans="1:2" ht="17">
      <c r="A202" s="119" t="s">
        <v>2091</v>
      </c>
      <c r="B202" s="125">
        <v>2010</v>
      </c>
    </row>
    <row r="203" spans="1:2" ht="17">
      <c r="A203" s="119" t="s">
        <v>2089</v>
      </c>
      <c r="B203" s="125">
        <v>2010</v>
      </c>
    </row>
    <row r="204" spans="1:2" ht="17">
      <c r="A204" s="119" t="s">
        <v>2095</v>
      </c>
      <c r="B204" s="125">
        <v>2011</v>
      </c>
    </row>
    <row r="205" spans="1:2" ht="17">
      <c r="A205" s="119" t="s">
        <v>2092</v>
      </c>
      <c r="B205" s="125">
        <v>2013</v>
      </c>
    </row>
    <row r="206" spans="1:2" ht="17">
      <c r="A206" s="119" t="s">
        <v>2090</v>
      </c>
      <c r="B206" s="125">
        <v>2013</v>
      </c>
    </row>
    <row r="207" spans="1:2" ht="17">
      <c r="A207" s="119" t="s">
        <v>2090</v>
      </c>
      <c r="B207" s="125">
        <v>2013</v>
      </c>
    </row>
    <row r="208" spans="1:2" ht="17">
      <c r="A208" s="119" t="s">
        <v>2093</v>
      </c>
      <c r="B208" s="125">
        <v>2013</v>
      </c>
    </row>
    <row r="209" spans="1:2" ht="17">
      <c r="A209" s="119" t="s">
        <v>2091</v>
      </c>
      <c r="B209" s="125">
        <v>2013</v>
      </c>
    </row>
    <row r="210" spans="1:2" ht="17">
      <c r="A210" s="119" t="s">
        <v>2092</v>
      </c>
      <c r="B210" s="125">
        <v>2013</v>
      </c>
    </row>
    <row r="211" spans="1:2" ht="17">
      <c r="A211" s="119" t="s">
        <v>2092</v>
      </c>
      <c r="B211" s="125">
        <v>2013</v>
      </c>
    </row>
    <row r="212" spans="1:2" ht="17">
      <c r="A212" s="119" t="s">
        <v>2093</v>
      </c>
      <c r="B212" s="125">
        <v>2014</v>
      </c>
    </row>
    <row r="213" spans="1:2" ht="17">
      <c r="A213" s="119" t="s">
        <v>2089</v>
      </c>
      <c r="B213" s="125">
        <v>2014</v>
      </c>
    </row>
    <row r="214" spans="1:2" ht="17">
      <c r="A214" s="119" t="s">
        <v>2092</v>
      </c>
      <c r="B214" s="125">
        <v>2014</v>
      </c>
    </row>
    <row r="215" spans="1:2" ht="17">
      <c r="A215" s="119" t="s">
        <v>2092</v>
      </c>
      <c r="B215" s="125">
        <v>2014</v>
      </c>
    </row>
    <row r="216" spans="1:2" ht="17">
      <c r="A216" s="119" t="s">
        <v>2091</v>
      </c>
      <c r="B216" s="125">
        <v>2014</v>
      </c>
    </row>
    <row r="217" spans="1:2" ht="17">
      <c r="A217" s="119" t="s">
        <v>2092</v>
      </c>
      <c r="B217" s="125">
        <v>2015</v>
      </c>
    </row>
    <row r="218" spans="1:2" ht="17">
      <c r="A218" s="119" t="s">
        <v>2089</v>
      </c>
      <c r="B218" s="125">
        <v>2015</v>
      </c>
    </row>
    <row r="219" spans="1:2" ht="17">
      <c r="A219" s="119" t="s">
        <v>2089</v>
      </c>
      <c r="B219" s="125">
        <v>2015</v>
      </c>
    </row>
    <row r="220" spans="1:2" ht="17">
      <c r="A220" s="119" t="s">
        <v>2091</v>
      </c>
      <c r="B220" s="125">
        <v>2015</v>
      </c>
    </row>
    <row r="221" spans="1:2" ht="17">
      <c r="A221" s="119" t="s">
        <v>2095</v>
      </c>
      <c r="B221" s="125">
        <v>2011</v>
      </c>
    </row>
    <row r="222" spans="1:2" ht="17">
      <c r="A222" s="119" t="s">
        <v>2093</v>
      </c>
      <c r="B222" s="125">
        <v>2015</v>
      </c>
    </row>
    <row r="223" spans="1:2" ht="17">
      <c r="A223" s="119" t="s">
        <v>2092</v>
      </c>
      <c r="B223" s="125">
        <v>2013</v>
      </c>
    </row>
    <row r="224" spans="1:2" ht="17">
      <c r="A224" s="119" t="s">
        <v>2093</v>
      </c>
      <c r="B224" s="125">
        <v>2007</v>
      </c>
    </row>
    <row r="225" spans="1:2" ht="17">
      <c r="A225" s="119" t="s">
        <v>2091</v>
      </c>
      <c r="B225" s="125">
        <v>2013</v>
      </c>
    </row>
    <row r="226" spans="1:2" ht="17">
      <c r="A226" s="119" t="s">
        <v>2093</v>
      </c>
      <c r="B226" s="125">
        <v>2001</v>
      </c>
    </row>
    <row r="227" spans="1:2" ht="17">
      <c r="A227" s="119" t="s">
        <v>2093</v>
      </c>
      <c r="B227" s="127">
        <v>2018</v>
      </c>
    </row>
    <row r="228" spans="1:2" ht="17">
      <c r="A228" s="119" t="s">
        <v>2092</v>
      </c>
      <c r="B228" s="127">
        <v>2018</v>
      </c>
    </row>
    <row r="229" spans="1:2" ht="17">
      <c r="A229" s="119" t="s">
        <v>2092</v>
      </c>
      <c r="B229" s="127">
        <v>2018</v>
      </c>
    </row>
    <row r="230" spans="1:2" ht="17">
      <c r="A230" s="119" t="s">
        <v>2095</v>
      </c>
      <c r="B230" s="127">
        <v>2018</v>
      </c>
    </row>
    <row r="231" spans="1:2" ht="17">
      <c r="A231" s="119" t="s">
        <v>2092</v>
      </c>
      <c r="B231" s="127">
        <v>2018</v>
      </c>
    </row>
    <row r="232" spans="1:2" ht="17">
      <c r="A232" s="119" t="s">
        <v>2091</v>
      </c>
      <c r="B232" s="127">
        <v>2019</v>
      </c>
    </row>
    <row r="233" spans="1:2" ht="17">
      <c r="A233" s="119" t="s">
        <v>2092</v>
      </c>
      <c r="B233" s="127">
        <v>2018</v>
      </c>
    </row>
    <row r="234" spans="1:2" ht="17">
      <c r="A234" s="119" t="s">
        <v>2093</v>
      </c>
      <c r="B234" s="127">
        <v>2019</v>
      </c>
    </row>
    <row r="235" spans="1:2" ht="17">
      <c r="A235" s="119" t="s">
        <v>2090</v>
      </c>
      <c r="B235" s="127">
        <v>2019</v>
      </c>
    </row>
    <row r="236" spans="1:2" ht="17">
      <c r="A236" s="119" t="s">
        <v>2093</v>
      </c>
      <c r="B236" s="127">
        <v>2019</v>
      </c>
    </row>
    <row r="237" spans="1:2" ht="17">
      <c r="A237" s="119" t="s">
        <v>2095</v>
      </c>
      <c r="B237" s="127">
        <v>2019</v>
      </c>
    </row>
    <row r="238" spans="1:2" ht="17">
      <c r="A238" s="119" t="s">
        <v>2090</v>
      </c>
      <c r="B238" s="127">
        <v>2018</v>
      </c>
    </row>
    <row r="239" spans="1:2" ht="17">
      <c r="A239" s="119" t="s">
        <v>2093</v>
      </c>
      <c r="B239" s="127">
        <v>2018</v>
      </c>
    </row>
    <row r="240" spans="1:2" ht="17">
      <c r="A240" s="119" t="s">
        <v>2091</v>
      </c>
      <c r="B240" s="127">
        <v>2018</v>
      </c>
    </row>
    <row r="241" spans="1:2" ht="17">
      <c r="A241" s="119" t="s">
        <v>2090</v>
      </c>
      <c r="B241" s="127">
        <v>2018</v>
      </c>
    </row>
    <row r="242" spans="1:2" ht="17">
      <c r="A242" s="119" t="s">
        <v>2091</v>
      </c>
      <c r="B242" s="127">
        <v>2019</v>
      </c>
    </row>
    <row r="243" spans="1:2" ht="17">
      <c r="A243" s="119" t="s">
        <v>2092</v>
      </c>
      <c r="B243" s="127">
        <v>2019</v>
      </c>
    </row>
    <row r="244" spans="1:2" ht="17">
      <c r="A244" s="119" t="s">
        <v>2091</v>
      </c>
      <c r="B244" s="127">
        <v>2019</v>
      </c>
    </row>
    <row r="245" spans="1:2" ht="17">
      <c r="A245" s="119" t="s">
        <v>2090</v>
      </c>
      <c r="B245" s="127">
        <v>2019</v>
      </c>
    </row>
    <row r="246" spans="1:2" ht="17">
      <c r="A246" s="119" t="s">
        <v>2092</v>
      </c>
      <c r="B246" s="127">
        <v>2019</v>
      </c>
    </row>
    <row r="247" spans="1:2" ht="17">
      <c r="A247" s="119" t="s">
        <v>2093</v>
      </c>
      <c r="B247" s="127">
        <v>2019</v>
      </c>
    </row>
    <row r="248" spans="1:2" ht="17">
      <c r="A248" s="119" t="s">
        <v>2092</v>
      </c>
      <c r="B248" s="127">
        <v>2019</v>
      </c>
    </row>
    <row r="249" spans="1:2" ht="17">
      <c r="A249" s="119" t="s">
        <v>2090</v>
      </c>
      <c r="B249" s="127">
        <v>2019</v>
      </c>
    </row>
    <row r="250" spans="1:2" ht="17">
      <c r="A250" s="119" t="s">
        <v>2092</v>
      </c>
      <c r="B250" s="127">
        <v>2019</v>
      </c>
    </row>
    <row r="251" spans="1:2" ht="17">
      <c r="A251" s="119" t="s">
        <v>2092</v>
      </c>
      <c r="B251" s="127">
        <v>2019</v>
      </c>
    </row>
    <row r="252" spans="1:2" ht="17">
      <c r="A252" s="119" t="s">
        <v>2091</v>
      </c>
      <c r="B252" s="127">
        <v>2019</v>
      </c>
    </row>
    <row r="253" spans="1:2" ht="17">
      <c r="A253" s="119" t="s">
        <v>2092</v>
      </c>
      <c r="B253" s="127">
        <v>2019</v>
      </c>
    </row>
    <row r="254" spans="1:2" ht="17">
      <c r="A254" s="119" t="s">
        <v>2093</v>
      </c>
      <c r="B254" s="127">
        <v>2019</v>
      </c>
    </row>
    <row r="255" spans="1:2" ht="17">
      <c r="A255" s="119" t="s">
        <v>2090</v>
      </c>
      <c r="B255" s="127">
        <v>2019</v>
      </c>
    </row>
    <row r="256" spans="1:2" ht="17">
      <c r="A256" s="119" t="s">
        <v>2092</v>
      </c>
      <c r="B256" s="127">
        <v>2019</v>
      </c>
    </row>
    <row r="257" spans="1:2" ht="17">
      <c r="A257" s="119" t="s">
        <v>2093</v>
      </c>
      <c r="B257" s="127">
        <v>2018</v>
      </c>
    </row>
    <row r="258" spans="1:2" ht="17">
      <c r="A258" s="119" t="s">
        <v>2093</v>
      </c>
      <c r="B258" s="127">
        <v>2018</v>
      </c>
    </row>
    <row r="259" spans="1:2" ht="17">
      <c r="A259" s="119" t="s">
        <v>2093</v>
      </c>
      <c r="B259" s="127">
        <v>2018</v>
      </c>
    </row>
    <row r="260" spans="1:2" ht="17">
      <c r="A260" s="119" t="s">
        <v>2093</v>
      </c>
      <c r="B260" s="127">
        <v>2018</v>
      </c>
    </row>
    <row r="261" spans="1:2" ht="17">
      <c r="A261" s="119" t="s">
        <v>2093</v>
      </c>
      <c r="B261" s="127">
        <v>2018</v>
      </c>
    </row>
    <row r="262" spans="1:2" ht="17">
      <c r="A262" s="119" t="s">
        <v>2092</v>
      </c>
      <c r="B262" s="127">
        <v>2018</v>
      </c>
    </row>
    <row r="263" spans="1:2" ht="17">
      <c r="A263" s="119" t="s">
        <v>2092</v>
      </c>
      <c r="B263" s="127">
        <v>2018</v>
      </c>
    </row>
  </sheetData>
  <sortState xmlns:xlrd2="http://schemas.microsoft.com/office/spreadsheetml/2017/richdata2" ref="E3:E20">
    <sortCondition ref="E20"/>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EADCF-E367-934E-982E-925FFA9CC972}">
  <dimension ref="A1:C11"/>
  <sheetViews>
    <sheetView workbookViewId="0">
      <selection activeCell="E19" sqref="E19"/>
    </sheetView>
  </sheetViews>
  <sheetFormatPr baseColWidth="10" defaultRowHeight="15"/>
  <cols>
    <col min="1" max="1" width="21.5" customWidth="1"/>
  </cols>
  <sheetData>
    <row r="1" spans="1:3">
      <c r="A1" t="s">
        <v>1754</v>
      </c>
      <c r="B1">
        <v>2001</v>
      </c>
      <c r="C1" s="35" t="s">
        <v>1755</v>
      </c>
    </row>
    <row r="2" spans="1:3">
      <c r="A2" t="s">
        <v>1756</v>
      </c>
      <c r="B2">
        <v>2006</v>
      </c>
      <c r="C2" s="35"/>
    </row>
    <row r="3" spans="1:3">
      <c r="A3" t="s">
        <v>1756</v>
      </c>
      <c r="B3">
        <v>2016</v>
      </c>
      <c r="C3" s="35"/>
    </row>
    <row r="4" spans="1:3">
      <c r="A4" t="s">
        <v>1757</v>
      </c>
      <c r="B4">
        <v>2017</v>
      </c>
      <c r="C4" s="36"/>
    </row>
    <row r="5" spans="1:3">
      <c r="A5" t="s">
        <v>1758</v>
      </c>
      <c r="B5">
        <v>2014</v>
      </c>
    </row>
    <row r="6" spans="1:3">
      <c r="A6" t="s">
        <v>1759</v>
      </c>
      <c r="B6">
        <v>2014</v>
      </c>
    </row>
    <row r="8" spans="1:3">
      <c r="A8" t="s">
        <v>1762</v>
      </c>
    </row>
    <row r="9" spans="1:3">
      <c r="A9" t="s">
        <v>1763</v>
      </c>
      <c r="B9">
        <v>2016</v>
      </c>
      <c r="C9" t="s">
        <v>1764</v>
      </c>
    </row>
    <row r="11" spans="1:3">
      <c r="A11" t="s">
        <v>2078</v>
      </c>
      <c r="B11">
        <v>2016</v>
      </c>
      <c r="C11" t="s">
        <v>2079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559B9-FB8E-3942-AA1A-39DFEF9A0420}">
  <dimension ref="A3:B32"/>
  <sheetViews>
    <sheetView workbookViewId="0">
      <selection activeCell="B31" sqref="B31"/>
      <pivotSelection pane="bottomRight" extendable="1" activeRow="30" activeCol="1" previousRow="30" previousCol="1" click="1" r:id="rId1">
        <pivotArea type="data" fieldPosition="0">
          <references count="1">
            <reference field="1" count="1">
              <x v="27"/>
            </reference>
          </references>
        </pivotArea>
      </pivotSelection>
    </sheetView>
  </sheetViews>
  <sheetFormatPr baseColWidth="10" defaultRowHeight="15"/>
  <cols>
    <col min="1" max="1" width="12.1640625" bestFit="1" customWidth="1"/>
    <col min="2" max="2" width="14" bestFit="1" customWidth="1"/>
  </cols>
  <sheetData>
    <row r="3" spans="1:2">
      <c r="A3" s="31" t="s">
        <v>1744</v>
      </c>
      <c r="B3" t="s">
        <v>1753</v>
      </c>
    </row>
    <row r="4" spans="1:2">
      <c r="A4" s="32">
        <v>1982</v>
      </c>
      <c r="B4" s="22">
        <v>1</v>
      </c>
    </row>
    <row r="5" spans="1:2">
      <c r="A5" s="32">
        <v>1997</v>
      </c>
      <c r="B5" s="22">
        <v>2</v>
      </c>
    </row>
    <row r="6" spans="1:2">
      <c r="A6" s="32">
        <v>2000</v>
      </c>
      <c r="B6" s="22">
        <v>1</v>
      </c>
    </row>
    <row r="7" spans="1:2">
      <c r="A7" s="32">
        <v>2001</v>
      </c>
      <c r="B7" s="22">
        <v>2</v>
      </c>
    </row>
    <row r="8" spans="1:2">
      <c r="A8" s="32">
        <v>2002</v>
      </c>
      <c r="B8" s="22">
        <v>3</v>
      </c>
    </row>
    <row r="9" spans="1:2">
      <c r="A9" s="32">
        <v>2003</v>
      </c>
      <c r="B9" s="22">
        <v>5</v>
      </c>
    </row>
    <row r="10" spans="1:2">
      <c r="A10" s="32">
        <v>2004</v>
      </c>
      <c r="B10" s="22">
        <v>2</v>
      </c>
    </row>
    <row r="11" spans="1:2">
      <c r="A11" s="32">
        <v>2005</v>
      </c>
      <c r="B11" s="22">
        <v>6</v>
      </c>
    </row>
    <row r="12" spans="1:2">
      <c r="A12" s="32">
        <v>2006</v>
      </c>
      <c r="B12" s="22">
        <v>10</v>
      </c>
    </row>
    <row r="13" spans="1:2">
      <c r="A13" s="32">
        <v>2007</v>
      </c>
      <c r="B13" s="22">
        <v>12</v>
      </c>
    </row>
    <row r="14" spans="1:2">
      <c r="A14" s="32">
        <v>2008</v>
      </c>
      <c r="B14" s="22">
        <v>4</v>
      </c>
    </row>
    <row r="15" spans="1:2">
      <c r="A15" s="32">
        <v>2009</v>
      </c>
      <c r="B15" s="22">
        <v>7</v>
      </c>
    </row>
    <row r="16" spans="1:2">
      <c r="A16" s="32">
        <v>2010</v>
      </c>
      <c r="B16" s="22">
        <v>16</v>
      </c>
    </row>
    <row r="17" spans="1:2">
      <c r="A17" s="32">
        <v>2011</v>
      </c>
      <c r="B17" s="22">
        <v>13</v>
      </c>
    </row>
    <row r="18" spans="1:2">
      <c r="A18" s="32">
        <v>2012</v>
      </c>
      <c r="B18" s="22">
        <v>8</v>
      </c>
    </row>
    <row r="19" spans="1:2">
      <c r="A19" s="32">
        <v>2013</v>
      </c>
      <c r="B19" s="22">
        <v>19</v>
      </c>
    </row>
    <row r="20" spans="1:2">
      <c r="A20" s="32">
        <v>2014</v>
      </c>
      <c r="B20" s="22">
        <v>21</v>
      </c>
    </row>
    <row r="21" spans="1:2">
      <c r="A21" s="32">
        <v>2015</v>
      </c>
      <c r="B21" s="22">
        <v>26</v>
      </c>
    </row>
    <row r="22" spans="1:2">
      <c r="A22" s="32">
        <v>2016</v>
      </c>
      <c r="B22" s="22">
        <v>19</v>
      </c>
    </row>
    <row r="23" spans="1:2">
      <c r="A23" s="32">
        <v>2017</v>
      </c>
      <c r="B23" s="22">
        <v>38</v>
      </c>
    </row>
    <row r="24" spans="1:2">
      <c r="A24" s="32">
        <v>2018</v>
      </c>
      <c r="B24" s="22">
        <v>2</v>
      </c>
    </row>
    <row r="25" spans="1:2">
      <c r="A25" s="32" t="s">
        <v>1745</v>
      </c>
      <c r="B25" s="22">
        <v>5</v>
      </c>
    </row>
    <row r="26" spans="1:2">
      <c r="A26" s="32" t="s">
        <v>1746</v>
      </c>
      <c r="B26" s="22">
        <v>2</v>
      </c>
    </row>
    <row r="27" spans="1:2">
      <c r="A27" s="32" t="s">
        <v>1747</v>
      </c>
      <c r="B27" s="22">
        <v>8</v>
      </c>
    </row>
    <row r="28" spans="1:2">
      <c r="A28" s="32" t="s">
        <v>1748</v>
      </c>
      <c r="B28" s="22">
        <v>4</v>
      </c>
    </row>
    <row r="29" spans="1:2">
      <c r="A29" s="32" t="s">
        <v>1749</v>
      </c>
      <c r="B29" s="22">
        <v>4</v>
      </c>
    </row>
    <row r="30" spans="1:2">
      <c r="A30" s="32" t="s">
        <v>1750</v>
      </c>
      <c r="B30" s="22">
        <v>6</v>
      </c>
    </row>
    <row r="31" spans="1:2">
      <c r="A31" s="32" t="s">
        <v>1751</v>
      </c>
      <c r="B31" s="22"/>
    </row>
    <row r="32" spans="1:2">
      <c r="A32" s="32" t="s">
        <v>1752</v>
      </c>
      <c r="B32" s="22">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Cleaned</vt:lpstr>
      <vt:lpstr>Removed</vt:lpstr>
      <vt:lpstr>Original</vt:lpstr>
      <vt:lpstr>Sheet3</vt:lpstr>
      <vt:lpstr>Sheet1</vt:lpstr>
      <vt:lpstr>Sheet2</vt:lpstr>
      <vt:lpstr>Additionals from the originals</vt:lpstr>
      <vt:lpstr>Sheet4</vt:lpstr>
      <vt:lpstr>Original!links</vt:lpstr>
    </vt:vector>
  </TitlesOfParts>
  <Company>Aalto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 Xia</dc:creator>
  <cp:lastModifiedBy>Lehtonen Miikka</cp:lastModifiedBy>
  <dcterms:created xsi:type="dcterms:W3CDTF">2018-01-24T14:37:15Z</dcterms:created>
  <dcterms:modified xsi:type="dcterms:W3CDTF">2019-10-04T04:09:49Z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1518166349</vt:lpwstr>
  </property>
  <property fmtid="{D5CDD505-2E9C-101B-9397-08002B2CF9AE}" pid="6" name="_2015_ms_pID_725343">
    <vt:lpwstr>(2)dM2EZH+cm9A0LBnnF2Es8EnfPxxHnyyLPW9XkA8xqVCqdnEu9evHQcABRBXGTum9LMP+pmgX
vFW8ypszwVQAqCL69cc7uN9LqtG3PpeZNJyuQw1+CTliDgnSIKbFIcvPomV/Fh2Psyy29A/G
vqzcPircXS1g5kF0ip8LljF2Q+MYIA2CujyLowLKbmEJC5TGfjP+fpZbpD3a+nUzYPxU6eBr
RERhMMtARypOGu2nqE</vt:lpwstr>
  </property>
  <property fmtid="{D5CDD505-2E9C-101B-9397-08002B2CF9AE}" pid="7" name="_2015_ms_pID_7253431">
    <vt:lpwstr>gUBvIqXa3U5yhmXXoqNuuoS/mEesfQo9bxxOv6LMN7Fh3Bxq9rNzAR
Jpw77lY3xb9VhJ7UkEWknKEGJHc7k5UJi3/4tJS5q5E8n+8Xzt4a0HlhXmzKzuQ7DLVoo+oN
pJAnADmo3KFbS9M6n81RzcaeXO9GZ6ZZJbnvavylbPi2fHSkj13CzLFKaBc0ZBun4Mc=</vt:lpwstr>
  </property>
</Properties>
</file>