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465" tabRatio="582" activeTab="2"/>
  </bookViews>
  <sheets>
    <sheet name="game" sheetId="1" r:id="rId1"/>
    <sheet name="input" sheetId="2" r:id="rId2"/>
    <sheet name="output" sheetId="3" r:id="rId3"/>
    <sheet name="stock" sheetId="4" r:id="rId4"/>
  </sheets>
  <definedNames>
    <definedName name="_0" localSheetId="2">'output'!#REF!</definedName>
    <definedName name="_0_1" localSheetId="2">'output'!#REF!</definedName>
    <definedName name="_xlnm.Print_Titles" localSheetId="2">'output'!$1:$1</definedName>
    <definedName name="stock3_3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<sst xmlns="http://schemas.openxmlformats.org/spreadsheetml/2006/main" count="265" uniqueCount="255">
  <si>
    <t>Output</t>
  </si>
  <si>
    <t>Round</t>
  </si>
  <si>
    <t>Population</t>
  </si>
  <si>
    <t>Specials Available</t>
  </si>
  <si>
    <t>Electricity Available</t>
  </si>
  <si>
    <t>Quality of the Environment</t>
  </si>
  <si>
    <t>Nuclear Power Production Capital</t>
  </si>
  <si>
    <t>Energy Efficiency Capital</t>
  </si>
  <si>
    <t>Environmental Protection Capital</t>
  </si>
  <si>
    <t>Food Production Capital</t>
  </si>
  <si>
    <t>Goods Production Capital</t>
  </si>
  <si>
    <t>Human Services Capital</t>
  </si>
  <si>
    <t>Energy Required for Maximum Food Production</t>
  </si>
  <si>
    <t>Energy Required for Maximum Goods Production</t>
  </si>
  <si>
    <t>Energy Efficiency Multiplier</t>
  </si>
  <si>
    <t>Maximum Debt Available</t>
  </si>
  <si>
    <t>Total Debt</t>
  </si>
  <si>
    <t>Interest Rate of Debt</t>
  </si>
  <si>
    <t>Total Investments Abroad</t>
  </si>
  <si>
    <t>Profit rate of the Investments</t>
  </si>
  <si>
    <t>Total Value of Exports</t>
  </si>
  <si>
    <t>Total Value of Imports</t>
  </si>
  <si>
    <t>Power Indicator</t>
  </si>
  <si>
    <t xml:space="preserve">Effect of Trade on Development </t>
  </si>
  <si>
    <t>Current Score</t>
  </si>
  <si>
    <t>Round number</t>
  </si>
  <si>
    <t>Input</t>
  </si>
  <si>
    <t>Specials for Population</t>
  </si>
  <si>
    <t>Energy for Food Production</t>
  </si>
  <si>
    <t>Energy for Goods Production</t>
  </si>
  <si>
    <t>Energy Reserved</t>
  </si>
  <si>
    <t>Nuclear Power Production under Construction</t>
  </si>
  <si>
    <t>New Investments to Energy Efficiency</t>
  </si>
  <si>
    <t>New Investments to Environmental Protection</t>
  </si>
  <si>
    <t>Food Production under Construction</t>
  </si>
  <si>
    <t>Goods Production under Construction</t>
  </si>
  <si>
    <t>New Investments to Human Services</t>
  </si>
  <si>
    <t>Farming Area Producing Specials</t>
  </si>
  <si>
    <t>Specials Import</t>
  </si>
  <si>
    <t>Electricity Import</t>
  </si>
  <si>
    <t>Electricity Export</t>
  </si>
  <si>
    <t>Amortization of Debts</t>
  </si>
  <si>
    <t>Sustained Investments Level Abroad</t>
  </si>
  <si>
    <t>Resources</t>
  </si>
  <si>
    <t>Social sector</t>
  </si>
  <si>
    <t>Energy Production</t>
  </si>
  <si>
    <t>Food Production</t>
  </si>
  <si>
    <t>Goods Production</t>
  </si>
  <si>
    <t>Trade</t>
  </si>
  <si>
    <t>Specials Export</t>
  </si>
  <si>
    <t>Distribution of Energy</t>
  </si>
  <si>
    <t>P</t>
  </si>
  <si>
    <t>LFD</t>
  </si>
  <si>
    <t>LFA</t>
  </si>
  <si>
    <t>HFD</t>
  </si>
  <si>
    <t>HFA</t>
  </si>
  <si>
    <t>SD</t>
  </si>
  <si>
    <t>SA</t>
  </si>
  <si>
    <t>LGD</t>
  </si>
  <si>
    <t>LGA</t>
  </si>
  <si>
    <t>HGD</t>
  </si>
  <si>
    <t>HGA</t>
  </si>
  <si>
    <t>FFD</t>
  </si>
  <si>
    <t>FFA</t>
  </si>
  <si>
    <t>ED</t>
  </si>
  <si>
    <t>EA</t>
  </si>
  <si>
    <t>LFO</t>
  </si>
  <si>
    <t>QotE</t>
  </si>
  <si>
    <t>HFO</t>
  </si>
  <si>
    <t>FFPC</t>
  </si>
  <si>
    <t>SO</t>
  </si>
  <si>
    <t>NPPC</t>
  </si>
  <si>
    <t>LGO</t>
  </si>
  <si>
    <t>HGO</t>
  </si>
  <si>
    <t>EEC</t>
  </si>
  <si>
    <t>FFO</t>
  </si>
  <si>
    <t>EPC</t>
  </si>
  <si>
    <t>EO</t>
  </si>
  <si>
    <t>FPC</t>
  </si>
  <si>
    <t>LFS</t>
  </si>
  <si>
    <t>GPC</t>
  </si>
  <si>
    <t>HFS</t>
  </si>
  <si>
    <t>HSC</t>
  </si>
  <si>
    <t>SS</t>
  </si>
  <si>
    <t>EFFtbP</t>
  </si>
  <si>
    <t>LGS</t>
  </si>
  <si>
    <t>NPtbP</t>
  </si>
  <si>
    <t>HGS</t>
  </si>
  <si>
    <t>FFS</t>
  </si>
  <si>
    <t>FP</t>
  </si>
  <si>
    <t>ES</t>
  </si>
  <si>
    <t>GP</t>
  </si>
  <si>
    <t>LFB</t>
  </si>
  <si>
    <t>ERfMFP</t>
  </si>
  <si>
    <t>HFB</t>
  </si>
  <si>
    <t>ERfMGP</t>
  </si>
  <si>
    <t>SB</t>
  </si>
  <si>
    <t>LOMfG</t>
  </si>
  <si>
    <t>LGB</t>
  </si>
  <si>
    <t>LOMfH</t>
  </si>
  <si>
    <t>HGB</t>
  </si>
  <si>
    <t>EEM</t>
  </si>
  <si>
    <t>FFB</t>
  </si>
  <si>
    <t>MDA</t>
  </si>
  <si>
    <t>EB</t>
  </si>
  <si>
    <t>TD</t>
  </si>
  <si>
    <t>IRoD</t>
  </si>
  <si>
    <t>TIA</t>
  </si>
  <si>
    <t>ProtI</t>
  </si>
  <si>
    <t>TVoE</t>
  </si>
  <si>
    <t>TVoI</t>
  </si>
  <si>
    <t>PI</t>
  </si>
  <si>
    <t>EoToD</t>
  </si>
  <si>
    <t>CS</t>
  </si>
  <si>
    <t>B</t>
  </si>
  <si>
    <t>D</t>
  </si>
  <si>
    <t>LFfP</t>
  </si>
  <si>
    <t>HFfP</t>
  </si>
  <si>
    <t>SfP</t>
  </si>
  <si>
    <t>LGfP</t>
  </si>
  <si>
    <t>HGfP</t>
  </si>
  <si>
    <t>EfFP</t>
  </si>
  <si>
    <t>EfGP</t>
  </si>
  <si>
    <t>ER</t>
  </si>
  <si>
    <t>FFPuC</t>
  </si>
  <si>
    <t>NPPuC</t>
  </si>
  <si>
    <t>NItEE</t>
  </si>
  <si>
    <t>NItEP</t>
  </si>
  <si>
    <t>FPuC</t>
  </si>
  <si>
    <t>GPuC</t>
  </si>
  <si>
    <t>NItHS</t>
  </si>
  <si>
    <t>FAPHF</t>
  </si>
  <si>
    <t>FAPS</t>
  </si>
  <si>
    <t>FoIPHG</t>
  </si>
  <si>
    <t>LFI</t>
  </si>
  <si>
    <t>HFI</t>
  </si>
  <si>
    <t>SI</t>
  </si>
  <si>
    <t>LGI</t>
  </si>
  <si>
    <t>HGI</t>
  </si>
  <si>
    <t>FFI</t>
  </si>
  <si>
    <t>EI</t>
  </si>
  <si>
    <t>HGE</t>
  </si>
  <si>
    <t>EE</t>
  </si>
  <si>
    <t>AoD</t>
  </si>
  <si>
    <t>SILA</t>
  </si>
  <si>
    <t>Low Quality Goods for Population</t>
  </si>
  <si>
    <t>Low Quality Food Import</t>
  </si>
  <si>
    <t>Low Quality Goods Import</t>
  </si>
  <si>
    <t>Low Quality Food for Population</t>
  </si>
  <si>
    <t>Low Quality Food Available</t>
  </si>
  <si>
    <t>Low Quality Goods Available</t>
  </si>
  <si>
    <t>Fraction of Industry Producing Low Quality Goods</t>
  </si>
  <si>
    <t>Low Quality Food Export</t>
  </si>
  <si>
    <t>High Quality Food Available</t>
  </si>
  <si>
    <t>High Quality Goods Available</t>
  </si>
  <si>
    <t>High Quality Food for Population</t>
  </si>
  <si>
    <t>High Quality Goods for Population</t>
  </si>
  <si>
    <t>Farming Area Producing High Quality Food</t>
  </si>
  <si>
    <t>Fraction of Industry Producing High Quality Goods</t>
  </si>
  <si>
    <t>High Quality Food Import</t>
  </si>
  <si>
    <t>High Quality Goods Import</t>
  </si>
  <si>
    <t>High Quality Goods Export</t>
  </si>
  <si>
    <t>High Quality Food Export</t>
  </si>
  <si>
    <t>Low Quality Food Demand</t>
  </si>
  <si>
    <t>High Quality Food Demand</t>
  </si>
  <si>
    <t>Specials Demand</t>
  </si>
  <si>
    <t>Low Quality Goods Demand</t>
  </si>
  <si>
    <t>High Quality Goods Demand</t>
  </si>
  <si>
    <t>Electricity Demand</t>
  </si>
  <si>
    <t>Low Quality Food Supply</t>
  </si>
  <si>
    <t>High Quality Food Supply</t>
  </si>
  <si>
    <t>Specials Supply</t>
  </si>
  <si>
    <t>Low Quality Goods Supply</t>
  </si>
  <si>
    <t>High Quality Goods Supply</t>
  </si>
  <si>
    <t>Electricity Supply</t>
  </si>
  <si>
    <t>Low Quality Food Market Sell Out Price</t>
  </si>
  <si>
    <t>High Quality Food Market Sell Out Price</t>
  </si>
  <si>
    <t>Specials Market Sell Out Price</t>
  </si>
  <si>
    <t>Low Quality Goods Market Sell Out Price</t>
  </si>
  <si>
    <t>High Quality Goods Market Sell Out Price</t>
  </si>
  <si>
    <t>Electricity Market Sell Out Price</t>
  </si>
  <si>
    <t>Low Quality Food Market Buy In Price</t>
  </si>
  <si>
    <t>High Quality Food Market Buy In Price</t>
  </si>
  <si>
    <t>Specials Market Buy In Price</t>
  </si>
  <si>
    <t>Low Quality Goods Market Buy In Price</t>
  </si>
  <si>
    <t>High Quality Goods Market Buy In Price</t>
  </si>
  <si>
    <t>Electricity Market Buy In Price</t>
  </si>
  <si>
    <t>Stock</t>
  </si>
  <si>
    <t>Next Output</t>
  </si>
  <si>
    <t>Nuclear Power to be Produced</t>
  </si>
  <si>
    <t>Game</t>
  </si>
  <si>
    <t xml:space="preserve">  Total Energy Available</t>
  </si>
  <si>
    <t xml:space="preserve">  Total Goods Available</t>
  </si>
  <si>
    <t xml:space="preserve">    Goods Remaining for Distribution</t>
  </si>
  <si>
    <t xml:space="preserve">    Energy Remaining for Distribution</t>
  </si>
  <si>
    <t>Distribution of High Quality Goods</t>
  </si>
  <si>
    <t>Input Check</t>
  </si>
  <si>
    <t>Financial Affairs &amp; International Relations</t>
  </si>
  <si>
    <t>Inputs Greater or Equal to Zero</t>
  </si>
  <si>
    <t>Investment of Goods</t>
  </si>
  <si>
    <t>Farming Area Distribution</t>
  </si>
  <si>
    <t>Industry Capacity Distribution</t>
  </si>
  <si>
    <t xml:space="preserve">  Low Quality Food per Capita for Cycle</t>
  </si>
  <si>
    <t xml:space="preserve">    Low Quality Food per Capita per Year</t>
  </si>
  <si>
    <t xml:space="preserve">  High Quality Food per Capita for Cycle</t>
  </si>
  <si>
    <t xml:space="preserve">    High Quality Food per Capita per Year</t>
  </si>
  <si>
    <t xml:space="preserve">  Specials per Capita for Cycle</t>
  </si>
  <si>
    <t xml:space="preserve">    Specials per Capita per Year</t>
  </si>
  <si>
    <t xml:space="preserve">  Low Quality Goods per Capita for Cycle</t>
  </si>
  <si>
    <t xml:space="preserve">    Low Quality Goods per Capita per Year</t>
  </si>
  <si>
    <t xml:space="preserve">  High Quality Goods per Capita for Cycle</t>
  </si>
  <si>
    <t xml:space="preserve">    High Quality Goods per Capita per Year</t>
  </si>
  <si>
    <t xml:space="preserve">  Total Goods and Specials per Capita for Cycle</t>
  </si>
  <si>
    <t xml:space="preserve">    Total G's and S's per Capita per Year</t>
  </si>
  <si>
    <t xml:space="preserve">  Total Food per Capita for Cycle</t>
  </si>
  <si>
    <t xml:space="preserve">    Total Food per Capita per Year</t>
  </si>
  <si>
    <t xml:space="preserve">  Human Services per Capita</t>
  </si>
  <si>
    <t xml:space="preserve">  Deprecation</t>
  </si>
  <si>
    <t>Environment</t>
  </si>
  <si>
    <t xml:space="preserve">  Total Estimate of Energy Produced</t>
  </si>
  <si>
    <t xml:space="preserve">  Interest to Pay</t>
  </si>
  <si>
    <t xml:space="preserve">  Profit to Gain from Investments</t>
  </si>
  <si>
    <t>Surplus/Deficit from Previous Cycle</t>
  </si>
  <si>
    <t xml:space="preserve">  Total Score</t>
  </si>
  <si>
    <t>Energy Consumed by Population</t>
  </si>
  <si>
    <t xml:space="preserve">  Change of Population During Previous Cycle</t>
  </si>
  <si>
    <t>Result of Trade from Previous Cycle</t>
  </si>
  <si>
    <t>&lt;CHECK&gt;</t>
  </si>
  <si>
    <t>&lt;/CHECK&gt;</t>
  </si>
  <si>
    <t>&lt;END&gt;</t>
  </si>
  <si>
    <t>REPC</t>
  </si>
  <si>
    <t>Renewable Energy Production Capital</t>
  </si>
  <si>
    <t>EREtbP</t>
  </si>
  <si>
    <t>REPuC</t>
  </si>
  <si>
    <t>Renewable Energy Production under Construction</t>
  </si>
  <si>
    <t>Food Produced</t>
  </si>
  <si>
    <t>Goods Produced</t>
  </si>
  <si>
    <t>Expected Renewable Energy to be Produced</t>
  </si>
  <si>
    <t xml:space="preserve">Fossil Fuel Spent </t>
  </si>
  <si>
    <t>Farming Area Producing Low Quality Food</t>
  </si>
  <si>
    <t>Low Quality Goods Export</t>
  </si>
  <si>
    <t>Fossil Fuel Export</t>
  </si>
  <si>
    <t>Fossil Fuel Production under Construction</t>
  </si>
  <si>
    <t>Fossil Fuel Import</t>
  </si>
  <si>
    <t>Fossil Fuel Available</t>
  </si>
  <si>
    <t>Fossil Fuel Production Capital</t>
  </si>
  <si>
    <t>Expected Fossil Fuel to be Produced</t>
  </si>
  <si>
    <t>Birth rate</t>
  </si>
  <si>
    <t>Death rate</t>
  </si>
  <si>
    <t>Fossil Fuel Demand</t>
  </si>
  <si>
    <t>Fossil Fuel Supply</t>
  </si>
  <si>
    <t>Fossil Fuel Market Sell Out Price</t>
  </si>
  <si>
    <t>Fossil Fuel Market Buy In Price</t>
  </si>
  <si>
    <t>Labor Output Multiplier from GPC</t>
  </si>
  <si>
    <t>Labor Output Multiplier from HSC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</si>
</sst>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#,##0.000"/>
    <numFmt numFmtId="174" formatCode="0.0000"/>
    <numFmt numFmtId="175" formatCode="0.000000"/>
    <numFmt numFmtId="176" formatCode="#,##0.000000"/>
    <numFmt numFmtId="177" formatCode="#,##0.0000"/>
    <numFmt numFmtId="178" formatCode="0.00_ ;[Red]\-0.00\ "/>
    <numFmt numFmtId="179" formatCode="#,##0.0"/>
    <numFmt numFmtId="180" formatCode="#,##0.00_ ;[Red]\-#,##0.00\ "/>
    <numFmt numFmtId="181" formatCode="0_ ;[Red]\-0\ "/>
    <numFmt numFmtId="182" formatCode="#,##0_ ;[Red]\-#,##0\ "/>
    <numFmt numFmtId="183" formatCode="#,##0.000000_ ;[Red]\-#,##0.000000\ "/>
    <numFmt numFmtId="184" formatCode="[$-40B]d\.\ mmmm&quot;ta &quot;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18" fillId="18" borderId="10" xfId="0" applyNumberFormat="1" applyFont="1" applyFill="1" applyBorder="1" applyAlignment="1">
      <alignment horizontal="center"/>
    </xf>
    <xf numFmtId="1" fontId="18" fillId="17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0" fillId="0" borderId="11" xfId="0" applyNumberFormat="1" applyBorder="1" applyAlignment="1">
      <alignment/>
    </xf>
    <xf numFmtId="49" fontId="0" fillId="19" borderId="11" xfId="0" applyNumberFormat="1" applyFill="1" applyBorder="1" applyAlignment="1">
      <alignment/>
    </xf>
    <xf numFmtId="49" fontId="18" fillId="19" borderId="11" xfId="0" applyNumberFormat="1" applyFont="1" applyFill="1" applyBorder="1" applyAlignment="1">
      <alignment/>
    </xf>
    <xf numFmtId="49" fontId="19" fillId="19" borderId="11" xfId="0" applyNumberFormat="1" applyFont="1" applyFill="1" applyBorder="1" applyAlignment="1">
      <alignment/>
    </xf>
    <xf numFmtId="49" fontId="0" fillId="19" borderId="12" xfId="0" applyNumberFormat="1" applyFont="1" applyFill="1" applyBorder="1" applyAlignment="1">
      <alignment/>
    </xf>
    <xf numFmtId="49" fontId="0" fillId="19" borderId="13" xfId="0" applyNumberFormat="1" applyFont="1" applyFill="1" applyBorder="1" applyAlignment="1">
      <alignment/>
    </xf>
    <xf numFmtId="49" fontId="0" fillId="19" borderId="14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 horizontal="right"/>
    </xf>
    <xf numFmtId="180" fontId="0" fillId="0" borderId="0" xfId="0" applyNumberFormat="1" applyFont="1" applyAlignment="1">
      <alignment/>
    </xf>
    <xf numFmtId="180" fontId="0" fillId="0" borderId="0" xfId="0" applyNumberFormat="1" applyBorder="1" applyAlignment="1">
      <alignment horizontal="right"/>
    </xf>
    <xf numFmtId="182" fontId="0" fillId="19" borderId="11" xfId="0" applyNumberFormat="1" applyFill="1" applyBorder="1" applyAlignment="1">
      <alignment/>
    </xf>
    <xf numFmtId="182" fontId="19" fillId="19" borderId="0" xfId="0" applyNumberFormat="1" applyFont="1" applyFill="1" applyAlignment="1">
      <alignment/>
    </xf>
    <xf numFmtId="182" fontId="19" fillId="19" borderId="0" xfId="0" applyNumberFormat="1" applyFont="1" applyFill="1" applyAlignment="1">
      <alignment horizontal="right"/>
    </xf>
    <xf numFmtId="182" fontId="0" fillId="19" borderId="0" xfId="0" applyNumberFormat="1" applyFill="1" applyAlignment="1">
      <alignment/>
    </xf>
    <xf numFmtId="49" fontId="0" fillId="19" borderId="12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8" fillId="19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49" fontId="19" fillId="19" borderId="0" xfId="0" applyNumberFormat="1" applyFont="1" applyFill="1" applyAlignment="1">
      <alignment/>
    </xf>
    <xf numFmtId="182" fontId="19" fillId="19" borderId="11" xfId="0" applyNumberFormat="1" applyFont="1" applyFill="1" applyBorder="1" applyAlignment="1">
      <alignment/>
    </xf>
    <xf numFmtId="180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82" fontId="22" fillId="19" borderId="11" xfId="0" applyNumberFormat="1" applyFont="1" applyFill="1" applyBorder="1" applyAlignment="1">
      <alignment/>
    </xf>
    <xf numFmtId="182" fontId="23" fillId="19" borderId="11" xfId="0" applyNumberFormat="1" applyFont="1" applyFill="1" applyBorder="1" applyAlignment="1">
      <alignment/>
    </xf>
    <xf numFmtId="49" fontId="0" fillId="19" borderId="0" xfId="0" applyNumberFormat="1" applyFont="1" applyFill="1" applyBorder="1" applyAlignment="1">
      <alignment/>
    </xf>
    <xf numFmtId="49" fontId="0" fillId="19" borderId="0" xfId="0" applyNumberFormat="1" applyFill="1" applyBorder="1" applyAlignment="1">
      <alignment/>
    </xf>
    <xf numFmtId="0" fontId="23" fillId="19" borderId="0" xfId="0" applyNumberFormat="1" applyFont="1" applyFill="1" applyBorder="1" applyAlignment="1">
      <alignment/>
    </xf>
    <xf numFmtId="0" fontId="0" fillId="19" borderId="0" xfId="0" applyNumberFormat="1" applyFont="1" applyFill="1" applyBorder="1" applyAlignment="1">
      <alignment/>
    </xf>
    <xf numFmtId="0" fontId="22" fillId="19" borderId="11" xfId="0" applyNumberFormat="1" applyFont="1" applyFill="1" applyBorder="1" applyAlignment="1">
      <alignment/>
    </xf>
    <xf numFmtId="0" fontId="24" fillId="19" borderId="11" xfId="0" applyNumberFormat="1" applyFont="1" applyFill="1" applyBorder="1" applyAlignment="1">
      <alignment/>
    </xf>
    <xf numFmtId="0" fontId="23" fillId="19" borderId="11" xfId="0" applyNumberFormat="1" applyFont="1" applyFill="1" applyBorder="1" applyAlignment="1">
      <alignment/>
    </xf>
    <xf numFmtId="0" fontId="22" fillId="19" borderId="0" xfId="0" applyNumberFormat="1" applyFont="1" applyFill="1" applyBorder="1" applyAlignment="1">
      <alignment/>
    </xf>
    <xf numFmtId="0" fontId="23" fillId="19" borderId="0" xfId="0" applyNumberFormat="1" applyFont="1" applyFill="1" applyAlignment="1">
      <alignment/>
    </xf>
    <xf numFmtId="0" fontId="0" fillId="19" borderId="0" xfId="0" applyNumberFormat="1" applyFill="1" applyBorder="1" applyAlignment="1">
      <alignment/>
    </xf>
    <xf numFmtId="0" fontId="23" fillId="0" borderId="0" xfId="0" applyNumberFormat="1" applyFont="1" applyBorder="1" applyAlignment="1">
      <alignment/>
    </xf>
    <xf numFmtId="0" fontId="22" fillId="19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49" fontId="23" fillId="19" borderId="0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49" fontId="23" fillId="19" borderId="0" xfId="0" applyNumberFormat="1" applyFont="1" applyFill="1" applyAlignment="1">
      <alignment/>
    </xf>
    <xf numFmtId="180" fontId="23" fillId="0" borderId="0" xfId="0" applyNumberFormat="1" applyFont="1" applyAlignment="1">
      <alignment wrapText="1"/>
    </xf>
    <xf numFmtId="0" fontId="23" fillId="20" borderId="0" xfId="0" applyNumberFormat="1" applyFont="1" applyFill="1" applyAlignment="1">
      <alignment/>
    </xf>
    <xf numFmtId="180" fontId="23" fillId="20" borderId="0" xfId="0" applyNumberFormat="1" applyFont="1" applyFill="1" applyAlignment="1">
      <alignment/>
    </xf>
    <xf numFmtId="0" fontId="23" fillId="20" borderId="0" xfId="0" applyNumberFormat="1" applyFont="1" applyFill="1" applyBorder="1" applyAlignment="1">
      <alignment/>
    </xf>
    <xf numFmtId="4" fontId="23" fillId="19" borderId="0" xfId="0" applyNumberFormat="1" applyFont="1" applyFill="1" applyBorder="1" applyAlignment="1">
      <alignment/>
    </xf>
    <xf numFmtId="49" fontId="0" fillId="20" borderId="0" xfId="0" applyNumberFormat="1" applyFill="1" applyBorder="1" applyAlignment="1">
      <alignment/>
    </xf>
    <xf numFmtId="0" fontId="23" fillId="19" borderId="17" xfId="0" applyNumberFormat="1" applyFont="1" applyFill="1" applyBorder="1" applyAlignment="1">
      <alignment/>
    </xf>
    <xf numFmtId="49" fontId="0" fillId="19" borderId="17" xfId="0" applyNumberFormat="1" applyFont="1" applyFill="1" applyBorder="1" applyAlignment="1">
      <alignment/>
    </xf>
    <xf numFmtId="49" fontId="0" fillId="19" borderId="17" xfId="0" applyNumberFormat="1" applyFill="1" applyBorder="1" applyAlignment="1">
      <alignment/>
    </xf>
    <xf numFmtId="180" fontId="23" fillId="0" borderId="0" xfId="0" applyNumberFormat="1" applyFont="1" applyBorder="1" applyAlignment="1">
      <alignment/>
    </xf>
    <xf numFmtId="0" fontId="0" fillId="19" borderId="18" xfId="0" applyNumberFormat="1" applyFill="1" applyBorder="1" applyAlignment="1">
      <alignment/>
    </xf>
    <xf numFmtId="0" fontId="23" fillId="19" borderId="18" xfId="0" applyNumberFormat="1" applyFont="1" applyFill="1" applyBorder="1" applyAlignment="1">
      <alignment/>
    </xf>
    <xf numFmtId="180" fontId="23" fillId="0" borderId="18" xfId="0" applyNumberFormat="1" applyFont="1" applyBorder="1" applyAlignment="1">
      <alignment/>
    </xf>
    <xf numFmtId="0" fontId="23" fillId="20" borderId="17" xfId="0" applyNumberFormat="1" applyFont="1" applyFill="1" applyBorder="1" applyAlignment="1">
      <alignment/>
    </xf>
    <xf numFmtId="180" fontId="23" fillId="20" borderId="17" xfId="0" applyNumberFormat="1" applyFont="1" applyFill="1" applyBorder="1" applyAlignment="1">
      <alignment/>
    </xf>
    <xf numFmtId="180" fontId="23" fillId="20" borderId="0" xfId="0" applyNumberFormat="1" applyFont="1" applyFill="1" applyBorder="1" applyAlignment="1">
      <alignment/>
    </xf>
    <xf numFmtId="4" fontId="23" fillId="19" borderId="17" xfId="0" applyNumberFormat="1" applyFont="1" applyFill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9" fontId="0" fillId="19" borderId="18" xfId="0" applyNumberFormat="1" applyFont="1" applyFill="1" applyBorder="1" applyAlignment="1">
      <alignment/>
    </xf>
    <xf numFmtId="49" fontId="0" fillId="19" borderId="18" xfId="0" applyNumberFormat="1" applyFill="1" applyBorder="1" applyAlignment="1">
      <alignment/>
    </xf>
    <xf numFmtId="0" fontId="25" fillId="19" borderId="0" xfId="0" applyNumberFormat="1" applyFont="1" applyFill="1" applyBorder="1" applyAlignment="1">
      <alignment/>
    </xf>
    <xf numFmtId="0" fontId="0" fillId="19" borderId="17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180" fontId="23" fillId="0" borderId="17" xfId="0" applyNumberFormat="1" applyFont="1" applyFill="1" applyBorder="1" applyAlignment="1">
      <alignment/>
    </xf>
    <xf numFmtId="49" fontId="23" fillId="2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49" fontId="0" fillId="19" borderId="13" xfId="0" applyNumberForma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49" fontId="0" fillId="19" borderId="0" xfId="0" applyNumberFormat="1" applyFont="1" applyFill="1" applyBorder="1" applyAlignment="1">
      <alignment horizontal="left" wrapText="1"/>
    </xf>
    <xf numFmtId="49" fontId="0" fillId="19" borderId="19" xfId="0" applyNumberFormat="1" applyFont="1" applyFill="1" applyBorder="1" applyAlignment="1">
      <alignment horizontal="left" wrapText="1"/>
    </xf>
    <xf numFmtId="49" fontId="0" fillId="19" borderId="11" xfId="0" applyNumberFormat="1" applyFont="1" applyFill="1" applyBorder="1" applyAlignment="1">
      <alignment horizontal="left" wrapText="1"/>
    </xf>
    <xf numFmtId="49" fontId="0" fillId="19" borderId="20" xfId="0" applyNumberFormat="1" applyFont="1" applyFill="1" applyBorder="1" applyAlignment="1">
      <alignment horizontal="left" wrapText="1"/>
    </xf>
    <xf numFmtId="49" fontId="0" fillId="19" borderId="0" xfId="0" applyNumberFormat="1" applyFill="1" applyBorder="1" applyAlignment="1">
      <alignment horizontal="left" wrapText="1"/>
    </xf>
    <xf numFmtId="49" fontId="0" fillId="19" borderId="21" xfId="0" applyNumberFormat="1" applyFont="1" applyFill="1" applyBorder="1" applyAlignment="1">
      <alignment horizontal="left" wrapText="1"/>
    </xf>
    <xf numFmtId="49" fontId="0" fillId="19" borderId="22" xfId="0" applyNumberFormat="1" applyFont="1" applyFill="1" applyBorder="1" applyAlignment="1">
      <alignment horizontal="left" wrapText="1"/>
    </xf>
    <xf numFmtId="180" fontId="0" fillId="19" borderId="0" xfId="0" applyNumberFormat="1" applyFont="1" applyFill="1" applyBorder="1" applyAlignment="1">
      <alignment horizontal="left"/>
    </xf>
    <xf numFmtId="180" fontId="0" fillId="19" borderId="19" xfId="0" applyNumberFormat="1" applyFont="1" applyFill="1" applyBorder="1" applyAlignment="1">
      <alignment horizontal="left"/>
    </xf>
    <xf numFmtId="180" fontId="0" fillId="19" borderId="11" xfId="0" applyNumberFormat="1" applyFont="1" applyFill="1" applyBorder="1" applyAlignment="1">
      <alignment horizontal="left"/>
    </xf>
    <xf numFmtId="180" fontId="0" fillId="19" borderId="20" xfId="0" applyNumberFormat="1" applyFont="1" applyFill="1" applyBorder="1" applyAlignment="1">
      <alignment horizontal="left"/>
    </xf>
    <xf numFmtId="180" fontId="0" fillId="19" borderId="0" xfId="0" applyNumberFormat="1" applyFill="1" applyBorder="1" applyAlignment="1">
      <alignment horizontal="left"/>
    </xf>
    <xf numFmtId="180" fontId="0" fillId="19" borderId="21" xfId="0" applyNumberFormat="1" applyFont="1" applyFill="1" applyBorder="1" applyAlignment="1">
      <alignment horizontal="left"/>
    </xf>
    <xf numFmtId="180" fontId="0" fillId="19" borderId="22" xfId="0" applyNumberFormat="1" applyFont="1" applyFill="1" applyBorder="1" applyAlignment="1">
      <alignment horizontal="left"/>
    </xf>
    <xf numFmtId="49" fontId="0" fillId="19" borderId="21" xfId="0" applyNumberFormat="1" applyFill="1" applyBorder="1" applyAlignment="1">
      <alignment horizontal="left"/>
    </xf>
    <xf numFmtId="49" fontId="0" fillId="19" borderId="21" xfId="0" applyNumberFormat="1" applyFont="1" applyFill="1" applyBorder="1" applyAlignment="1">
      <alignment horizontal="left"/>
    </xf>
    <xf numFmtId="49" fontId="0" fillId="19" borderId="22" xfId="0" applyNumberFormat="1" applyFont="1" applyFill="1" applyBorder="1" applyAlignment="1">
      <alignment horizontal="left"/>
    </xf>
    <xf numFmtId="49" fontId="0" fillId="19" borderId="0" xfId="0" applyNumberFormat="1" applyFill="1" applyBorder="1" applyAlignment="1">
      <alignment horizontal="left"/>
    </xf>
    <xf numFmtId="49" fontId="0" fillId="19" borderId="0" xfId="0" applyNumberFormat="1" applyFont="1" applyFill="1" applyBorder="1" applyAlignment="1">
      <alignment horizontal="left"/>
    </xf>
    <xf numFmtId="49" fontId="0" fillId="19" borderId="19" xfId="0" applyNumberFormat="1" applyFont="1" applyFill="1" applyBorder="1" applyAlignment="1">
      <alignment horizontal="left"/>
    </xf>
    <xf numFmtId="49" fontId="0" fillId="19" borderId="11" xfId="0" applyNumberFormat="1" applyFill="1" applyBorder="1" applyAlignment="1">
      <alignment horizontal="left"/>
    </xf>
    <xf numFmtId="49" fontId="0" fillId="19" borderId="11" xfId="0" applyNumberFormat="1" applyFont="1" applyFill="1" applyBorder="1" applyAlignment="1">
      <alignment horizontal="left"/>
    </xf>
    <xf numFmtId="49" fontId="0" fillId="19" borderId="2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4B1F6F"/>
      <rgbColor rgb="00FF8080"/>
      <rgbColor rgb="000084D1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A162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43" sqref="B43"/>
    </sheetView>
  </sheetViews>
  <sheetFormatPr defaultColWidth="11.421875" defaultRowHeight="12.75"/>
  <cols>
    <col min="1" max="1" width="8.28125" style="54" customWidth="1"/>
    <col min="2" max="2" width="27.140625" style="56" customWidth="1"/>
    <col min="3" max="3" width="9.140625" style="56" customWidth="1"/>
    <col min="4" max="4" width="7.421875" style="56" customWidth="1"/>
    <col min="5" max="16384" width="11.421875" style="39" customWidth="1"/>
  </cols>
  <sheetData>
    <row r="1" spans="1:105" s="43" customFormat="1" ht="18.75" thickBot="1">
      <c r="A1" s="48"/>
      <c r="B1" s="49" t="s">
        <v>190</v>
      </c>
      <c r="C1" s="50"/>
      <c r="D1" s="48" t="s">
        <v>1</v>
      </c>
      <c r="E1" s="42">
        <v>0</v>
      </c>
      <c r="F1" s="42">
        <v>1</v>
      </c>
      <c r="G1" s="42">
        <v>2</v>
      </c>
      <c r="H1" s="42">
        <v>3</v>
      </c>
      <c r="I1" s="42">
        <v>4</v>
      </c>
      <c r="J1" s="42">
        <v>5</v>
      </c>
      <c r="K1" s="42">
        <v>6</v>
      </c>
      <c r="L1" s="42">
        <v>7</v>
      </c>
      <c r="M1" s="42">
        <v>8</v>
      </c>
      <c r="N1" s="42">
        <v>9</v>
      </c>
      <c r="O1" s="42">
        <v>10</v>
      </c>
      <c r="P1" s="42">
        <v>11</v>
      </c>
      <c r="Q1" s="42">
        <v>12</v>
      </c>
      <c r="R1" s="42">
        <v>13</v>
      </c>
      <c r="S1" s="42">
        <v>14</v>
      </c>
      <c r="T1" s="42">
        <v>15</v>
      </c>
      <c r="U1" s="42">
        <v>16</v>
      </c>
      <c r="V1" s="42">
        <v>17</v>
      </c>
      <c r="W1" s="42">
        <v>18</v>
      </c>
      <c r="X1" s="42">
        <v>19</v>
      </c>
      <c r="Y1" s="42">
        <v>20</v>
      </c>
      <c r="Z1" s="42">
        <v>21</v>
      </c>
      <c r="AA1" s="42">
        <v>22</v>
      </c>
      <c r="AB1" s="42">
        <v>23</v>
      </c>
      <c r="AC1" s="42">
        <v>24</v>
      </c>
      <c r="AD1" s="42">
        <v>25</v>
      </c>
      <c r="AE1" s="42">
        <v>26</v>
      </c>
      <c r="AF1" s="42">
        <v>27</v>
      </c>
      <c r="AG1" s="42">
        <v>28</v>
      </c>
      <c r="AH1" s="42">
        <v>29</v>
      </c>
      <c r="AI1" s="42">
        <v>30</v>
      </c>
      <c r="AJ1" s="42">
        <v>31</v>
      </c>
      <c r="AK1" s="42">
        <v>32</v>
      </c>
      <c r="AL1" s="42">
        <v>33</v>
      </c>
      <c r="AM1" s="42">
        <v>34</v>
      </c>
      <c r="AN1" s="42">
        <v>35</v>
      </c>
      <c r="AO1" s="42">
        <v>36</v>
      </c>
      <c r="AP1" s="42">
        <v>37</v>
      </c>
      <c r="AQ1" s="42">
        <v>38</v>
      </c>
      <c r="AR1" s="42">
        <v>39</v>
      </c>
      <c r="AS1" s="42">
        <v>40</v>
      </c>
      <c r="AT1" s="42">
        <v>41</v>
      </c>
      <c r="AU1" s="42">
        <v>42</v>
      </c>
      <c r="AV1" s="42">
        <v>43</v>
      </c>
      <c r="AW1" s="42">
        <v>44</v>
      </c>
      <c r="AX1" s="42">
        <v>45</v>
      </c>
      <c r="AY1" s="42">
        <v>46</v>
      </c>
      <c r="AZ1" s="42">
        <v>47</v>
      </c>
      <c r="BA1" s="42">
        <v>48</v>
      </c>
      <c r="BB1" s="42">
        <v>49</v>
      </c>
      <c r="BC1" s="42">
        <v>50</v>
      </c>
      <c r="BD1" s="42">
        <v>51</v>
      </c>
      <c r="BE1" s="42">
        <v>52</v>
      </c>
      <c r="BF1" s="42">
        <v>53</v>
      </c>
      <c r="BG1" s="42">
        <v>54</v>
      </c>
      <c r="BH1" s="42">
        <v>55</v>
      </c>
      <c r="BI1" s="42">
        <v>56</v>
      </c>
      <c r="BJ1" s="42">
        <v>57</v>
      </c>
      <c r="BK1" s="42">
        <v>58</v>
      </c>
      <c r="BL1" s="42">
        <v>59</v>
      </c>
      <c r="BM1" s="42">
        <v>60</v>
      </c>
      <c r="BN1" s="42">
        <v>61</v>
      </c>
      <c r="BO1" s="42">
        <v>62</v>
      </c>
      <c r="BP1" s="42">
        <v>63</v>
      </c>
      <c r="BQ1" s="42">
        <v>64</v>
      </c>
      <c r="BR1" s="42">
        <v>65</v>
      </c>
      <c r="BS1" s="42">
        <v>66</v>
      </c>
      <c r="BT1" s="42">
        <v>67</v>
      </c>
      <c r="BU1" s="42">
        <v>68</v>
      </c>
      <c r="BV1" s="42">
        <v>69</v>
      </c>
      <c r="BW1" s="42">
        <v>70</v>
      </c>
      <c r="BX1" s="42">
        <v>71</v>
      </c>
      <c r="BY1" s="42">
        <v>72</v>
      </c>
      <c r="BZ1" s="42">
        <v>73</v>
      </c>
      <c r="CA1" s="42">
        <v>74</v>
      </c>
      <c r="CB1" s="42">
        <v>75</v>
      </c>
      <c r="CC1" s="42">
        <v>76</v>
      </c>
      <c r="CD1" s="42">
        <v>77</v>
      </c>
      <c r="CE1" s="42">
        <v>78</v>
      </c>
      <c r="CF1" s="42">
        <v>79</v>
      </c>
      <c r="CG1" s="42">
        <v>80</v>
      </c>
      <c r="CH1" s="42">
        <v>81</v>
      </c>
      <c r="CI1" s="42">
        <v>82</v>
      </c>
      <c r="CJ1" s="42">
        <v>83</v>
      </c>
      <c r="CK1" s="42">
        <v>84</v>
      </c>
      <c r="CL1" s="42">
        <v>85</v>
      </c>
      <c r="CM1" s="42">
        <v>86</v>
      </c>
      <c r="CN1" s="42">
        <v>87</v>
      </c>
      <c r="CO1" s="42">
        <v>88</v>
      </c>
      <c r="CP1" s="42">
        <v>89</v>
      </c>
      <c r="CQ1" s="42">
        <v>90</v>
      </c>
      <c r="CR1" s="42">
        <v>91</v>
      </c>
      <c r="CS1" s="42">
        <v>92</v>
      </c>
      <c r="CT1" s="42">
        <v>93</v>
      </c>
      <c r="CU1" s="42">
        <v>94</v>
      </c>
      <c r="CV1" s="42">
        <v>95</v>
      </c>
      <c r="CW1" s="42">
        <v>96</v>
      </c>
      <c r="CX1" s="42">
        <v>97</v>
      </c>
      <c r="CY1" s="42">
        <v>98</v>
      </c>
      <c r="CZ1" s="42">
        <v>99</v>
      </c>
      <c r="DA1" s="42">
        <v>100</v>
      </c>
    </row>
    <row r="2" spans="1:4" ht="15.75">
      <c r="A2" s="81" t="s">
        <v>43</v>
      </c>
      <c r="B2" s="52"/>
      <c r="C2" s="52"/>
      <c r="D2" s="52"/>
    </row>
    <row r="3" spans="1:5" ht="12.75">
      <c r="A3" s="53" t="str">
        <f>output!A3</f>
        <v>LFA</v>
      </c>
      <c r="B3" s="53" t="str">
        <f>output!B3</f>
        <v>Low Quality Food Available</v>
      </c>
      <c r="C3" s="52"/>
      <c r="D3" s="52"/>
      <c r="E3" s="39">
        <f>output!E3</f>
        <v>2803.303631</v>
      </c>
    </row>
    <row r="4" spans="1:5" ht="12.75">
      <c r="A4" s="53" t="str">
        <f>output!A4</f>
        <v>HFA</v>
      </c>
      <c r="B4" s="53" t="str">
        <f>output!B4</f>
        <v>High Quality Food Available</v>
      </c>
      <c r="C4" s="52"/>
      <c r="D4" s="52"/>
      <c r="E4" s="39">
        <f>output!E4</f>
        <v>227.460982</v>
      </c>
    </row>
    <row r="5" spans="1:5" s="69" customFormat="1" ht="12.75">
      <c r="A5" s="53" t="str">
        <f>output!A5</f>
        <v>SA</v>
      </c>
      <c r="B5" s="53" t="str">
        <f>output!B5</f>
        <v>Specials Available</v>
      </c>
      <c r="C5" s="46"/>
      <c r="D5" s="46"/>
      <c r="E5" s="69">
        <f>output!E5</f>
        <v>855.328423</v>
      </c>
    </row>
    <row r="6" spans="1:5" s="69" customFormat="1" ht="12.75">
      <c r="A6" s="53" t="str">
        <f>output!A6</f>
        <v>LGA</v>
      </c>
      <c r="B6" s="53" t="str">
        <f>output!B6</f>
        <v>Low Quality Goods Available</v>
      </c>
      <c r="C6" s="46"/>
      <c r="D6" s="46"/>
      <c r="E6" s="69">
        <f>output!E6</f>
        <v>2777.374469</v>
      </c>
    </row>
    <row r="7" spans="1:5" s="72" customFormat="1" ht="13.5" thickBot="1">
      <c r="A7" s="70" t="str">
        <f>output!A7</f>
        <v>HGA</v>
      </c>
      <c r="B7" s="70" t="str">
        <f>output!B7</f>
        <v>High Quality Goods Available</v>
      </c>
      <c r="C7" s="71"/>
      <c r="D7" s="71"/>
      <c r="E7" s="72">
        <f>output!E7</f>
        <v>60.501399</v>
      </c>
    </row>
    <row r="8" spans="1:5" ht="13.5" thickTop="1">
      <c r="A8" s="47"/>
      <c r="B8" s="52" t="s">
        <v>192</v>
      </c>
      <c r="C8" s="52"/>
      <c r="D8" s="52"/>
      <c r="E8" s="39">
        <f>SUM(E6:E7)</f>
        <v>2837.875868</v>
      </c>
    </row>
    <row r="9" spans="1:5" s="74" customFormat="1" ht="12.75">
      <c r="A9" s="82"/>
      <c r="B9" s="73" t="s">
        <v>193</v>
      </c>
      <c r="C9" s="73"/>
      <c r="D9" s="73"/>
      <c r="E9" s="74">
        <f>E8-SUM(input!E5:E6)-SUM(input!E10:E17)-input!E28</f>
        <v>763.215868</v>
      </c>
    </row>
    <row r="10" spans="1:5" ht="12.75">
      <c r="A10" s="53" t="str">
        <f>output!A8</f>
        <v>FFA</v>
      </c>
      <c r="B10" s="53" t="str">
        <f>output!B8</f>
        <v>Fossil Fuel Available</v>
      </c>
      <c r="C10" s="52"/>
      <c r="D10" s="52"/>
      <c r="E10" s="39">
        <f>output!E8</f>
        <v>14548.16487</v>
      </c>
    </row>
    <row r="11" spans="1:5" s="72" customFormat="1" ht="13.5" thickBot="1">
      <c r="A11" s="70" t="str">
        <f>output!A9</f>
        <v>EA</v>
      </c>
      <c r="B11" s="70" t="str">
        <f>output!B9</f>
        <v>Electricity Available</v>
      </c>
      <c r="C11" s="71"/>
      <c r="D11" s="71"/>
      <c r="E11" s="72">
        <f>output!E9</f>
        <v>1623</v>
      </c>
    </row>
    <row r="12" spans="1:5" ht="13.5" thickTop="1">
      <c r="A12" s="46"/>
      <c r="B12" s="52" t="s">
        <v>191</v>
      </c>
      <c r="C12" s="52"/>
      <c r="D12" s="52"/>
      <c r="E12" s="39">
        <f>SUM(E10:E11)</f>
        <v>16171.16487</v>
      </c>
    </row>
    <row r="13" spans="1:5" s="62" customFormat="1" ht="12.75">
      <c r="A13" s="46"/>
      <c r="B13" s="61" t="s">
        <v>194</v>
      </c>
      <c r="C13" s="61"/>
      <c r="D13" s="61"/>
      <c r="E13" s="62">
        <f>E12-E77-E78-E85-E98-E114</f>
        <v>5743.132870000001</v>
      </c>
    </row>
    <row r="14" spans="1:4" ht="12.75">
      <c r="A14" s="46"/>
      <c r="B14" s="52"/>
      <c r="C14" s="52"/>
      <c r="D14" s="52"/>
    </row>
    <row r="15" spans="1:4" ht="15.75">
      <c r="A15" s="81" t="s">
        <v>44</v>
      </c>
      <c r="B15" s="52"/>
      <c r="C15" s="52"/>
      <c r="D15" s="52"/>
    </row>
    <row r="16" spans="1:105" ht="12.75">
      <c r="A16" s="46" t="str">
        <f>output!A2</f>
        <v>P</v>
      </c>
      <c r="B16" s="46" t="str">
        <f>output!B2</f>
        <v>Population</v>
      </c>
      <c r="C16" s="52"/>
      <c r="D16" s="52"/>
      <c r="E16" s="40">
        <f>output!E2</f>
        <v>164.015547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</row>
    <row r="17" spans="1:105" ht="12.75">
      <c r="A17" s="57" t="str">
        <f>output!A39</f>
        <v>B</v>
      </c>
      <c r="B17" s="46" t="str">
        <f>output!B39&amp;" During Previous Cycle"</f>
        <v>Birth rate During Previous Cycle</v>
      </c>
      <c r="C17" s="52"/>
      <c r="D17" s="52"/>
      <c r="E17" s="40">
        <f>output!E39</f>
        <v>36.004376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1:105" ht="12.75">
      <c r="A18" s="57" t="str">
        <f>output!A40</f>
        <v>D</v>
      </c>
      <c r="B18" s="46" t="str">
        <f>output!B40&amp;" During Previous Cycle"</f>
        <v>Death rate During Previous Cycle</v>
      </c>
      <c r="C18" s="52"/>
      <c r="D18" s="52"/>
      <c r="E18" s="40">
        <f>output!E40</f>
        <v>27.058839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 s="84" customFormat="1" ht="12.75">
      <c r="A19" s="64"/>
      <c r="B19" s="64" t="s">
        <v>225</v>
      </c>
      <c r="C19" s="64"/>
      <c r="D19" s="64"/>
      <c r="E19" s="83">
        <f>D16*((E17-E18)/1000)*5</f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</row>
    <row r="20" spans="1:105" s="78" customFormat="1" ht="12.75">
      <c r="A20" s="76"/>
      <c r="B20" s="76"/>
      <c r="C20" s="76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</row>
    <row r="21" spans="1:5" ht="12.75">
      <c r="A21" s="44" t="str">
        <f>input!A2</f>
        <v>LFfP</v>
      </c>
      <c r="B21" s="44" t="str">
        <f>input!B2</f>
        <v>Low Quality Food for Population</v>
      </c>
      <c r="C21" s="52"/>
      <c r="D21" s="52"/>
      <c r="E21" s="39">
        <f>input!E2</f>
        <v>1640.16</v>
      </c>
    </row>
    <row r="22" spans="1:5" ht="12.75">
      <c r="A22" s="44"/>
      <c r="B22" s="45" t="s">
        <v>202</v>
      </c>
      <c r="C22" s="52"/>
      <c r="D22" s="52"/>
      <c r="E22" s="39">
        <f>E21/E16</f>
        <v>10.000027619332942</v>
      </c>
    </row>
    <row r="23" spans="1:5" ht="12.75">
      <c r="A23" s="44"/>
      <c r="B23" s="45" t="s">
        <v>203</v>
      </c>
      <c r="C23" s="52"/>
      <c r="D23" s="52"/>
      <c r="E23" s="39">
        <f>E22/5</f>
        <v>2.000005523866588</v>
      </c>
    </row>
    <row r="24" spans="1:5" ht="12.75">
      <c r="A24" s="44" t="str">
        <f>input!A3</f>
        <v>HFfP</v>
      </c>
      <c r="B24" s="44" t="str">
        <f>input!B3</f>
        <v>High Quality Food for Population</v>
      </c>
      <c r="C24" s="52"/>
      <c r="D24" s="52"/>
      <c r="E24" s="39">
        <f>input!E3</f>
        <v>0</v>
      </c>
    </row>
    <row r="25" spans="1:5" ht="12.75">
      <c r="A25" s="44"/>
      <c r="B25" s="45" t="s">
        <v>204</v>
      </c>
      <c r="C25" s="52"/>
      <c r="D25" s="52"/>
      <c r="E25" s="39">
        <f>E24/E16</f>
        <v>0</v>
      </c>
    </row>
    <row r="26" spans="1:5" s="72" customFormat="1" ht="13.5" thickBot="1">
      <c r="A26" s="79"/>
      <c r="B26" s="80" t="s">
        <v>205</v>
      </c>
      <c r="C26" s="71"/>
      <c r="D26" s="71"/>
      <c r="E26" s="72">
        <f>E25/5</f>
        <v>0</v>
      </c>
    </row>
    <row r="27" spans="1:5" ht="13.5" thickTop="1">
      <c r="A27" s="44"/>
      <c r="B27" s="45" t="s">
        <v>214</v>
      </c>
      <c r="C27" s="52"/>
      <c r="D27" s="52"/>
      <c r="E27" s="39">
        <f>E25+E22</f>
        <v>10.000027619332942</v>
      </c>
    </row>
    <row r="28" spans="1:5" s="75" customFormat="1" ht="12.75">
      <c r="A28" s="44"/>
      <c r="B28" s="65" t="s">
        <v>215</v>
      </c>
      <c r="C28" s="63"/>
      <c r="D28" s="63"/>
      <c r="E28" s="75">
        <f>E27/5</f>
        <v>2.000005523866588</v>
      </c>
    </row>
    <row r="29" spans="1:4" s="85" customFormat="1" ht="12.75">
      <c r="A29" s="67"/>
      <c r="B29" s="68"/>
      <c r="C29" s="66"/>
      <c r="D29" s="66"/>
    </row>
    <row r="30" spans="1:5" ht="12.75">
      <c r="A30" s="44" t="str">
        <f>input!A4</f>
        <v>SfP</v>
      </c>
      <c r="B30" s="44" t="str">
        <f>input!B4</f>
        <v>Specials for Population</v>
      </c>
      <c r="C30" s="52"/>
      <c r="D30" s="52"/>
      <c r="E30" s="39">
        <f>input!E4</f>
        <v>0</v>
      </c>
    </row>
    <row r="31" spans="1:5" ht="12.75">
      <c r="A31" s="44"/>
      <c r="B31" s="45" t="s">
        <v>206</v>
      </c>
      <c r="C31" s="52"/>
      <c r="D31" s="52"/>
      <c r="E31" s="39">
        <f>E30/E16</f>
        <v>0</v>
      </c>
    </row>
    <row r="32" spans="1:5" ht="12.75">
      <c r="A32" s="44"/>
      <c r="B32" s="45" t="s">
        <v>207</v>
      </c>
      <c r="C32" s="52"/>
      <c r="D32" s="52"/>
      <c r="E32" s="39">
        <f>E31/5</f>
        <v>0</v>
      </c>
    </row>
    <row r="33" spans="1:5" ht="12.75">
      <c r="A33" s="44" t="str">
        <f>input!A5</f>
        <v>LGfP</v>
      </c>
      <c r="B33" s="44" t="str">
        <f>input!B5</f>
        <v>Low Quality Goods for Population</v>
      </c>
      <c r="C33" s="52"/>
      <c r="D33" s="52"/>
      <c r="E33" s="39">
        <f>input!E5</f>
        <v>1640.16</v>
      </c>
    </row>
    <row r="34" spans="1:5" ht="12.75">
      <c r="A34" s="44"/>
      <c r="B34" s="45" t="s">
        <v>208</v>
      </c>
      <c r="C34" s="52"/>
      <c r="D34" s="52"/>
      <c r="E34" s="39">
        <f>E33/E16</f>
        <v>10.000027619332942</v>
      </c>
    </row>
    <row r="35" spans="1:5" ht="12.75">
      <c r="A35" s="44"/>
      <c r="B35" s="45" t="s">
        <v>209</v>
      </c>
      <c r="C35" s="52"/>
      <c r="D35" s="52"/>
      <c r="E35" s="39">
        <f>E34/5</f>
        <v>2.000005523866588</v>
      </c>
    </row>
    <row r="36" spans="1:5" ht="12.75">
      <c r="A36" s="44" t="str">
        <f>input!A6</f>
        <v>HGfP</v>
      </c>
      <c r="B36" s="44" t="str">
        <f>input!B6</f>
        <v>High Quality Goods for Population</v>
      </c>
      <c r="C36" s="52"/>
      <c r="D36" s="52"/>
      <c r="E36" s="39">
        <f>input!E6</f>
        <v>0</v>
      </c>
    </row>
    <row r="37" spans="1:5" ht="12.75">
      <c r="A37" s="44"/>
      <c r="B37" s="45" t="s">
        <v>210</v>
      </c>
      <c r="C37" s="52"/>
      <c r="D37" s="52"/>
      <c r="E37" s="39">
        <f>E36/E16</f>
        <v>0</v>
      </c>
    </row>
    <row r="38" spans="1:5" s="72" customFormat="1" ht="13.5" thickBot="1">
      <c r="A38" s="79"/>
      <c r="B38" s="80" t="s">
        <v>211</v>
      </c>
      <c r="C38" s="71"/>
      <c r="D38" s="71"/>
      <c r="E38" s="72">
        <f>E37/5</f>
        <v>0</v>
      </c>
    </row>
    <row r="39" spans="1:5" s="69" customFormat="1" ht="13.5" thickTop="1">
      <c r="A39" s="44"/>
      <c r="B39" s="45" t="s">
        <v>212</v>
      </c>
      <c r="C39" s="46"/>
      <c r="D39" s="46"/>
      <c r="E39" s="69">
        <f>E37+E34+E31</f>
        <v>10.000027619332942</v>
      </c>
    </row>
    <row r="40" spans="1:5" s="75" customFormat="1" ht="12.75">
      <c r="A40" s="44"/>
      <c r="B40" s="65" t="s">
        <v>213</v>
      </c>
      <c r="C40" s="63"/>
      <c r="D40" s="63"/>
      <c r="E40" s="75">
        <f>E39/5</f>
        <v>2.000005523866588</v>
      </c>
    </row>
    <row r="41" spans="1:4" s="85" customFormat="1" ht="12.75">
      <c r="A41" s="67"/>
      <c r="B41" s="68"/>
      <c r="C41" s="66"/>
      <c r="D41" s="66"/>
    </row>
    <row r="42" spans="1:5" ht="12.75">
      <c r="A42" s="44" t="str">
        <f>output!A18</f>
        <v>HSC</v>
      </c>
      <c r="B42" s="44" t="str">
        <f>output!B18</f>
        <v>Human Services Capital</v>
      </c>
      <c r="C42" s="52"/>
      <c r="D42" s="52"/>
      <c r="E42" s="39">
        <f>output!E18</f>
        <v>363.050732</v>
      </c>
    </row>
    <row r="43" spans="1:5" ht="12.75">
      <c r="A43" s="46"/>
      <c r="B43" s="52" t="s">
        <v>217</v>
      </c>
      <c r="C43" s="52"/>
      <c r="D43" s="52"/>
      <c r="E43" s="39">
        <f>0.1*E42</f>
        <v>36.3050732</v>
      </c>
    </row>
    <row r="44" spans="1:5" ht="12.75">
      <c r="A44" s="44" t="str">
        <f>input!A17</f>
        <v>NItHS</v>
      </c>
      <c r="B44" s="53" t="str">
        <f>"  "&amp;input!B17</f>
        <v>  New Investments to Human Services</v>
      </c>
      <c r="C44" s="52"/>
      <c r="D44" s="52"/>
      <c r="E44" s="39">
        <f>input!E17</f>
        <v>38</v>
      </c>
    </row>
    <row r="45" spans="1:5" ht="12.75">
      <c r="A45" s="39"/>
      <c r="B45" s="52" t="s">
        <v>216</v>
      </c>
      <c r="C45" s="52"/>
      <c r="D45" s="52"/>
      <c r="E45" s="39">
        <f>E42/E16</f>
        <v>2.2135141371689597</v>
      </c>
    </row>
    <row r="46" spans="1:4" ht="12.75">
      <c r="A46" s="46"/>
      <c r="B46" s="52"/>
      <c r="C46" s="52"/>
      <c r="D46" s="52"/>
    </row>
    <row r="47" spans="1:4" s="41" customFormat="1" ht="15.75">
      <c r="A47" s="81" t="s">
        <v>218</v>
      </c>
      <c r="B47" s="55"/>
      <c r="C47" s="55"/>
      <c r="D47" s="55"/>
    </row>
    <row r="48" spans="1:5" ht="12.75">
      <c r="A48" s="45" t="str">
        <f>output!A14</f>
        <v>EEC</v>
      </c>
      <c r="B48" s="45" t="str">
        <f>output!B14</f>
        <v>Energy Efficiency Capital</v>
      </c>
      <c r="C48" s="52"/>
      <c r="D48" s="52"/>
      <c r="E48" s="39">
        <f>output!E14</f>
        <v>0</v>
      </c>
    </row>
    <row r="49" spans="1:5" ht="12.75">
      <c r="A49" s="46"/>
      <c r="B49" s="52" t="s">
        <v>217</v>
      </c>
      <c r="C49" s="52"/>
      <c r="D49" s="52"/>
      <c r="E49" s="39">
        <f>0.2*E48</f>
        <v>0</v>
      </c>
    </row>
    <row r="50" spans="1:5" ht="12.75">
      <c r="A50" s="44" t="str">
        <f>input!A13</f>
        <v>NItEE</v>
      </c>
      <c r="B50" s="53" t="str">
        <f>"  "&amp;input!B13</f>
        <v>  New Investments to Energy Efficiency</v>
      </c>
      <c r="C50" s="52"/>
      <c r="D50" s="52"/>
      <c r="E50" s="39">
        <f>input!E13</f>
        <v>0</v>
      </c>
    </row>
    <row r="51" spans="1:5" ht="12.75">
      <c r="A51" s="57" t="str">
        <f>output!A28</f>
        <v>EEM</v>
      </c>
      <c r="B51" s="57" t="str">
        <f>output!B28</f>
        <v>Energy Efficiency Multiplier</v>
      </c>
      <c r="C51" s="52"/>
      <c r="D51" s="52"/>
      <c r="E51" s="39">
        <f>output!E28</f>
        <v>1.3</v>
      </c>
    </row>
    <row r="52" spans="1:4" ht="12.75">
      <c r="A52" s="57"/>
      <c r="B52" s="57"/>
      <c r="C52" s="52"/>
      <c r="D52" s="52"/>
    </row>
    <row r="53" spans="1:5" ht="12.75">
      <c r="A53" s="44" t="str">
        <f>output!A15</f>
        <v>EPC</v>
      </c>
      <c r="B53" s="44" t="str">
        <f>output!B15</f>
        <v>Environmental Protection Capital</v>
      </c>
      <c r="C53" s="52"/>
      <c r="D53" s="52"/>
      <c r="E53" s="39">
        <f>output!E15</f>
        <v>0</v>
      </c>
    </row>
    <row r="54" spans="1:5" ht="12.75">
      <c r="A54" s="46"/>
      <c r="B54" s="52" t="s">
        <v>217</v>
      </c>
      <c r="C54" s="52"/>
      <c r="D54" s="52"/>
      <c r="E54" s="39">
        <f>0.15*E53</f>
        <v>0</v>
      </c>
    </row>
    <row r="55" spans="1:5" ht="12.75">
      <c r="A55" s="44" t="str">
        <f>input!A14</f>
        <v>NItEP</v>
      </c>
      <c r="B55" s="53" t="str">
        <f>"  "&amp;input!B14</f>
        <v>  New Investments to Environmental Protection</v>
      </c>
      <c r="C55" s="52"/>
      <c r="D55" s="52"/>
      <c r="E55" s="39">
        <f>input!E14</f>
        <v>0</v>
      </c>
    </row>
    <row r="56" spans="1:5" ht="12.75">
      <c r="A56" s="44" t="str">
        <f>output!A10</f>
        <v>QotE</v>
      </c>
      <c r="B56" s="44" t="str">
        <f>output!B10</f>
        <v>Quality of the Environment</v>
      </c>
      <c r="C56" s="52"/>
      <c r="D56" s="52"/>
      <c r="E56" s="39">
        <f>output!E10</f>
        <v>0.514811</v>
      </c>
    </row>
    <row r="57" spans="1:5" ht="12.75">
      <c r="A57" s="46"/>
      <c r="B57" s="52" t="s">
        <v>238</v>
      </c>
      <c r="C57" s="52"/>
      <c r="D57" s="52"/>
      <c r="E57" s="39">
        <f>MAX(0,(E85+E98+E78)-(E11-E114))</f>
        <v>5805.032</v>
      </c>
    </row>
    <row r="58" spans="1:4" ht="12.75">
      <c r="A58" s="46"/>
      <c r="B58" s="52"/>
      <c r="C58" s="52"/>
      <c r="D58" s="52"/>
    </row>
    <row r="59" spans="1:4" ht="15.75">
      <c r="A59" s="81" t="s">
        <v>45</v>
      </c>
      <c r="B59" s="52"/>
      <c r="C59" s="52"/>
      <c r="D59" s="52"/>
    </row>
    <row r="60" spans="1:5" ht="12.75">
      <c r="A60" s="44" t="str">
        <f>output!A11</f>
        <v>FFPC</v>
      </c>
      <c r="B60" s="44" t="str">
        <f>output!B11</f>
        <v>Fossil Fuel Production Capital</v>
      </c>
      <c r="C60" s="52"/>
      <c r="D60" s="52"/>
      <c r="E60" s="39">
        <f>output!E11</f>
        <v>700</v>
      </c>
    </row>
    <row r="61" spans="1:5" ht="12.75">
      <c r="A61" s="46"/>
      <c r="B61" s="52" t="s">
        <v>217</v>
      </c>
      <c r="C61" s="52"/>
      <c r="D61" s="52"/>
      <c r="E61" s="39">
        <f>0.2*E60</f>
        <v>140</v>
      </c>
    </row>
    <row r="62" spans="1:5" ht="12.75">
      <c r="A62" s="44" t="str">
        <f>input!A10</f>
        <v>FFPuC</v>
      </c>
      <c r="B62" s="53" t="str">
        <f>"  "&amp;input!B10</f>
        <v>  Fossil Fuel Production under Construction</v>
      </c>
      <c r="C62" s="52"/>
      <c r="D62" s="52"/>
      <c r="E62" s="39">
        <f>input!E10</f>
        <v>140</v>
      </c>
    </row>
    <row r="63" spans="1:4" ht="12.75">
      <c r="A63" s="44"/>
      <c r="B63" s="44"/>
      <c r="C63" s="52"/>
      <c r="D63" s="52"/>
    </row>
    <row r="64" spans="1:5" ht="12.75">
      <c r="A64" s="44" t="str">
        <f>output!A12</f>
        <v>NPPC</v>
      </c>
      <c r="B64" s="44" t="str">
        <f>output!B12</f>
        <v>Nuclear Power Production Capital</v>
      </c>
      <c r="C64" s="52"/>
      <c r="D64" s="52"/>
      <c r="E64" s="39">
        <f>output!E12</f>
        <v>10</v>
      </c>
    </row>
    <row r="65" spans="1:5" ht="12.75">
      <c r="A65" s="46"/>
      <c r="B65" s="52" t="s">
        <v>217</v>
      </c>
      <c r="C65" s="52"/>
      <c r="D65" s="52"/>
      <c r="E65" s="39">
        <f>0.25*E64</f>
        <v>2.5</v>
      </c>
    </row>
    <row r="66" spans="1:5" ht="12.75">
      <c r="A66" s="44" t="str">
        <f>input!A11</f>
        <v>NPPuC</v>
      </c>
      <c r="B66" s="53" t="str">
        <f>"  "&amp;input!B11</f>
        <v>  Nuclear Power Production under Construction</v>
      </c>
      <c r="C66" s="52"/>
      <c r="D66" s="52"/>
      <c r="E66" s="39">
        <f>input!E11</f>
        <v>2.5</v>
      </c>
    </row>
    <row r="67" spans="1:4" ht="12.75">
      <c r="A67" s="44"/>
      <c r="B67" s="44"/>
      <c r="C67" s="52"/>
      <c r="D67" s="52"/>
    </row>
    <row r="68" spans="1:5" ht="12.75">
      <c r="A68" s="44" t="str">
        <f>output!A13</f>
        <v>REPC</v>
      </c>
      <c r="B68" s="44" t="str">
        <f>output!B13</f>
        <v>Renewable Energy Production Capital</v>
      </c>
      <c r="C68" s="52"/>
      <c r="D68" s="52"/>
      <c r="E68" s="39">
        <f>output!E13</f>
        <v>0</v>
      </c>
    </row>
    <row r="69" spans="1:5" ht="12.75">
      <c r="A69" s="46"/>
      <c r="B69" s="52" t="s">
        <v>217</v>
      </c>
      <c r="C69" s="52"/>
      <c r="D69" s="52"/>
      <c r="E69" s="39">
        <f>0.15*E68</f>
        <v>0</v>
      </c>
    </row>
    <row r="70" spans="1:5" ht="12.75">
      <c r="A70" s="44" t="str">
        <f>input!A12</f>
        <v>REPuC</v>
      </c>
      <c r="B70" s="47" t="str">
        <f>"  "&amp;input!B12</f>
        <v>  Renewable Energy Production under Construction</v>
      </c>
      <c r="C70" s="52"/>
      <c r="D70" s="52"/>
      <c r="E70" s="39">
        <f>input!E12</f>
        <v>0</v>
      </c>
    </row>
    <row r="71" spans="1:4" ht="12.75">
      <c r="A71" s="44"/>
      <c r="B71" s="44"/>
      <c r="C71" s="52"/>
      <c r="D71" s="52"/>
    </row>
    <row r="72" spans="1:5" ht="12.75">
      <c r="A72" s="57" t="str">
        <f>output!A19</f>
        <v>EFFtbP</v>
      </c>
      <c r="B72" s="57" t="str">
        <f>output!B19</f>
        <v>Expected Fossil Fuel to be Produced</v>
      </c>
      <c r="C72" s="52"/>
      <c r="D72" s="52"/>
      <c r="E72" s="39">
        <f>output!E19</f>
        <v>9148.917996</v>
      </c>
    </row>
    <row r="73" spans="1:5" ht="12.75">
      <c r="A73" s="57" t="str">
        <f>output!A20</f>
        <v>NPtbP</v>
      </c>
      <c r="B73" s="57" t="str">
        <f>output!B20</f>
        <v>Nuclear Power to be Produced</v>
      </c>
      <c r="C73" s="52"/>
      <c r="D73" s="52"/>
      <c r="E73" s="39">
        <f>output!E20</f>
        <v>123</v>
      </c>
    </row>
    <row r="74" spans="1:5" ht="12.75">
      <c r="A74" s="57" t="str">
        <f>output!A21</f>
        <v>EREtbP</v>
      </c>
      <c r="B74" s="57" t="str">
        <f>output!B21</f>
        <v>Expected Renewable Energy to be Produced</v>
      </c>
      <c r="C74" s="52"/>
      <c r="D74" s="52"/>
      <c r="E74" s="39">
        <f>output!E21</f>
        <v>0</v>
      </c>
    </row>
    <row r="75" spans="1:5" s="62" customFormat="1" ht="12.75">
      <c r="A75" s="57"/>
      <c r="B75" s="86" t="s">
        <v>219</v>
      </c>
      <c r="C75" s="61"/>
      <c r="D75" s="61"/>
      <c r="E75" s="62">
        <f>SUM(E72:E74)</f>
        <v>9271.917996</v>
      </c>
    </row>
    <row r="76" spans="1:4" ht="12.75">
      <c r="A76" s="57"/>
      <c r="B76" s="57"/>
      <c r="C76" s="52"/>
      <c r="D76" s="52"/>
    </row>
    <row r="77" spans="1:5" ht="12.75">
      <c r="A77" s="44" t="str">
        <f>input!A9</f>
        <v>ER</v>
      </c>
      <c r="B77" s="44" t="str">
        <f>input!B9</f>
        <v>Energy Reserved</v>
      </c>
      <c r="C77" s="52"/>
      <c r="D77" s="52"/>
      <c r="E77" s="39">
        <f>input!E9</f>
        <v>3000</v>
      </c>
    </row>
    <row r="78" spans="1:35" s="69" customFormat="1" ht="12.75">
      <c r="A78" s="44"/>
      <c r="B78" s="52" t="s">
        <v>224</v>
      </c>
      <c r="C78" s="46"/>
      <c r="D78" s="46"/>
      <c r="E78" s="39">
        <f>0.2*E33+0.4*E36</f>
        <v>328.03200000000004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4" ht="12.75">
      <c r="A79" s="46"/>
      <c r="B79" s="52"/>
      <c r="C79" s="52"/>
      <c r="D79" s="52"/>
    </row>
    <row r="80" spans="1:4" ht="15.75">
      <c r="A80" s="81" t="s">
        <v>46</v>
      </c>
      <c r="B80" s="52"/>
      <c r="C80" s="52"/>
      <c r="D80" s="52"/>
    </row>
    <row r="81" spans="1:5" ht="12.75">
      <c r="A81" s="44" t="str">
        <f>output!A16</f>
        <v>FPC</v>
      </c>
      <c r="B81" s="44" t="str">
        <f>output!B16</f>
        <v>Food Production Capital</v>
      </c>
      <c r="C81" s="52"/>
      <c r="D81" s="52"/>
      <c r="E81" s="39">
        <f>output!E16</f>
        <v>400</v>
      </c>
    </row>
    <row r="82" spans="1:5" ht="12.75">
      <c r="A82" s="46"/>
      <c r="B82" s="52" t="s">
        <v>217</v>
      </c>
      <c r="C82" s="52"/>
      <c r="D82" s="52"/>
      <c r="E82" s="39">
        <f>0.2*E81</f>
        <v>80</v>
      </c>
    </row>
    <row r="83" spans="1:5" ht="12.75">
      <c r="A83" s="44" t="str">
        <f>input!A15</f>
        <v>FPuC</v>
      </c>
      <c r="B83" s="47" t="str">
        <f>"  "&amp;input!B15</f>
        <v>  Food Production under Construction</v>
      </c>
      <c r="C83" s="52"/>
      <c r="D83" s="52"/>
      <c r="E83" s="39">
        <f>input!E15</f>
        <v>80</v>
      </c>
    </row>
    <row r="84" spans="1:4" ht="12.75">
      <c r="A84" s="44"/>
      <c r="B84" s="44"/>
      <c r="C84" s="52"/>
      <c r="D84" s="52"/>
    </row>
    <row r="85" spans="1:5" ht="12.75">
      <c r="A85" s="44" t="str">
        <f>input!A7</f>
        <v>EfFP</v>
      </c>
      <c r="B85" s="44" t="str">
        <f>input!B7</f>
        <v>Energy for Food Production</v>
      </c>
      <c r="C85" s="52"/>
      <c r="D85" s="52"/>
      <c r="E85" s="39">
        <f>input!E7</f>
        <v>3500</v>
      </c>
    </row>
    <row r="86" spans="1:5" ht="12.75">
      <c r="A86" s="57" t="str">
        <f>output!A24</f>
        <v>ERfMFP</v>
      </c>
      <c r="B86" s="57" t="str">
        <f>output!B24</f>
        <v>Energy Required for Maximum Food Production</v>
      </c>
      <c r="C86" s="52"/>
      <c r="D86" s="52"/>
      <c r="E86" s="39">
        <f>output!E24</f>
        <v>6240</v>
      </c>
    </row>
    <row r="87" spans="1:5" ht="12.75">
      <c r="A87" s="57" t="str">
        <f>output!A22</f>
        <v>FP</v>
      </c>
      <c r="B87" s="57" t="str">
        <f>output!B22</f>
        <v>Food Produced</v>
      </c>
      <c r="C87" s="52"/>
      <c r="D87" s="52"/>
      <c r="E87" s="39">
        <f>output!E22</f>
        <v>3736.093037</v>
      </c>
    </row>
    <row r="88" spans="1:4" ht="12.75">
      <c r="A88" s="57"/>
      <c r="B88" s="57"/>
      <c r="C88" s="52"/>
      <c r="D88" s="52"/>
    </row>
    <row r="89" spans="1:5" ht="12.75">
      <c r="A89" s="46"/>
      <c r="B89" s="52" t="s">
        <v>239</v>
      </c>
      <c r="C89" s="52"/>
      <c r="D89" s="52"/>
      <c r="E89" s="39">
        <f>1-E90-E91</f>
        <v>0.5</v>
      </c>
    </row>
    <row r="90" spans="1:5" ht="12.75">
      <c r="A90" s="44" t="str">
        <f>input!A18</f>
        <v>FAPHF</v>
      </c>
      <c r="B90" s="44" t="str">
        <f>input!B18</f>
        <v>Farming Area Producing High Quality Food</v>
      </c>
      <c r="C90" s="52"/>
      <c r="D90" s="52"/>
      <c r="E90" s="39">
        <f>input!E18</f>
        <v>0.1</v>
      </c>
    </row>
    <row r="91" spans="1:5" ht="12.75">
      <c r="A91" s="44" t="str">
        <f>input!A19</f>
        <v>FAPS</v>
      </c>
      <c r="B91" s="44" t="str">
        <f>input!B19</f>
        <v>Farming Area Producing Specials</v>
      </c>
      <c r="C91" s="52"/>
      <c r="D91" s="52"/>
      <c r="E91" s="39">
        <f>input!E19</f>
        <v>0.4</v>
      </c>
    </row>
    <row r="92" spans="1:4" ht="12.75">
      <c r="A92" s="46"/>
      <c r="B92" s="52"/>
      <c r="C92" s="52"/>
      <c r="D92" s="52"/>
    </row>
    <row r="93" spans="1:4" s="41" customFormat="1" ht="15.75">
      <c r="A93" s="81" t="s">
        <v>47</v>
      </c>
      <c r="B93" s="55"/>
      <c r="C93" s="55"/>
      <c r="D93" s="55"/>
    </row>
    <row r="94" spans="1:5" ht="12.75">
      <c r="A94" s="44" t="str">
        <f>output!A17</f>
        <v>GPC</v>
      </c>
      <c r="B94" s="44" t="str">
        <f>output!B17</f>
        <v>Goods Production Capital</v>
      </c>
      <c r="C94" s="52"/>
      <c r="D94" s="52"/>
      <c r="E94" s="39">
        <f>output!E17</f>
        <v>605.052733</v>
      </c>
    </row>
    <row r="95" spans="1:5" ht="12.75">
      <c r="A95" s="46"/>
      <c r="B95" s="59" t="s">
        <v>217</v>
      </c>
      <c r="C95" s="52"/>
      <c r="D95" s="52"/>
      <c r="E95" s="39">
        <f>0.2*E94</f>
        <v>121.0105466</v>
      </c>
    </row>
    <row r="96" spans="1:5" ht="12.75">
      <c r="A96" s="44" t="str">
        <f>input!A16</f>
        <v>GPuC</v>
      </c>
      <c r="B96" s="47" t="str">
        <f>"  "&amp;input!B16</f>
        <v>  Goods Production under Construction</v>
      </c>
      <c r="C96" s="52"/>
      <c r="D96" s="52"/>
      <c r="E96" s="39">
        <f>input!E16</f>
        <v>124</v>
      </c>
    </row>
    <row r="97" spans="1:4" ht="12.75">
      <c r="A97" s="44"/>
      <c r="B97" s="47"/>
      <c r="C97" s="52"/>
      <c r="D97" s="52"/>
    </row>
    <row r="98" spans="1:5" ht="12.75">
      <c r="A98" s="44" t="str">
        <f>input!A8</f>
        <v>EfGP</v>
      </c>
      <c r="B98" s="44" t="str">
        <f>input!B8</f>
        <v>Energy for Goods Production</v>
      </c>
      <c r="C98" s="52"/>
      <c r="D98" s="52"/>
      <c r="E98" s="39">
        <f>input!E8</f>
        <v>2100</v>
      </c>
    </row>
    <row r="99" spans="1:5" ht="12.75">
      <c r="A99" s="57" t="str">
        <f>output!A25</f>
        <v>ERfMGP</v>
      </c>
      <c r="B99" s="57" t="str">
        <f>output!B25</f>
        <v>Energy Required for Maximum Goods Production</v>
      </c>
      <c r="C99" s="52"/>
      <c r="D99" s="52"/>
      <c r="E99" s="39">
        <f>output!E25</f>
        <v>9438.822635</v>
      </c>
    </row>
    <row r="100" spans="1:5" ht="12.75">
      <c r="A100" s="57" t="str">
        <f>output!A26</f>
        <v>LOMfG</v>
      </c>
      <c r="B100" s="57" t="str">
        <f>output!B26</f>
        <v>Labor Output Multiplier from GPC</v>
      </c>
      <c r="C100" s="52"/>
      <c r="D100" s="52"/>
      <c r="E100" s="39">
        <f>output!E26</f>
        <v>2.275277</v>
      </c>
    </row>
    <row r="101" spans="1:5" ht="12.75">
      <c r="A101" s="57" t="str">
        <f>output!A27</f>
        <v>LOMfH</v>
      </c>
      <c r="B101" s="57" t="str">
        <f>output!B27</f>
        <v>Labor Output Multiplier from HSC</v>
      </c>
      <c r="C101" s="52"/>
      <c r="D101" s="52"/>
      <c r="E101" s="39">
        <f>output!E27</f>
        <v>0.742925</v>
      </c>
    </row>
    <row r="102" spans="1:5" ht="12.75">
      <c r="A102" s="57" t="str">
        <f>output!A23</f>
        <v>GP</v>
      </c>
      <c r="B102" s="57" t="str">
        <f>output!B23</f>
        <v>Goods Produced</v>
      </c>
      <c r="C102" s="52"/>
      <c r="D102" s="52"/>
      <c r="E102" s="39">
        <f>output!E23</f>
        <v>287.875867</v>
      </c>
    </row>
    <row r="103" spans="1:4" ht="12.75">
      <c r="A103" s="57"/>
      <c r="B103" s="57"/>
      <c r="C103" s="52"/>
      <c r="D103" s="52"/>
    </row>
    <row r="104" spans="1:5" ht="12.75">
      <c r="A104" s="46"/>
      <c r="B104" s="52" t="s">
        <v>151</v>
      </c>
      <c r="C104" s="52"/>
      <c r="D104" s="52"/>
      <c r="E104" s="39">
        <f>1-E105</f>
        <v>0.9</v>
      </c>
    </row>
    <row r="105" spans="1:5" ht="12.75">
      <c r="A105" s="44" t="str">
        <f>input!A20</f>
        <v>FoIPHG</v>
      </c>
      <c r="B105" s="44" t="str">
        <f>input!B20</f>
        <v>Fraction of Industry Producing High Quality Goods</v>
      </c>
      <c r="C105" s="52"/>
      <c r="D105" s="52"/>
      <c r="E105" s="39">
        <f>input!E20</f>
        <v>0.1</v>
      </c>
    </row>
    <row r="106" spans="1:4" ht="12.75">
      <c r="A106" s="46"/>
      <c r="B106" s="52"/>
      <c r="C106" s="52"/>
      <c r="D106" s="52"/>
    </row>
    <row r="107" spans="1:4" ht="15.75">
      <c r="A107" s="81" t="s">
        <v>48</v>
      </c>
      <c r="B107" s="52"/>
      <c r="C107" s="52"/>
      <c r="D107" s="52"/>
    </row>
    <row r="108" spans="1:5" ht="12.75">
      <c r="A108" s="46"/>
      <c r="B108" s="52" t="s">
        <v>152</v>
      </c>
      <c r="C108" s="52"/>
      <c r="D108" s="52"/>
      <c r="E108" s="39">
        <f>E3-E21</f>
        <v>1163.1436310000001</v>
      </c>
    </row>
    <row r="109" spans="1:5" ht="12.75">
      <c r="A109" s="46"/>
      <c r="B109" s="52" t="s">
        <v>162</v>
      </c>
      <c r="C109" s="52"/>
      <c r="D109" s="52"/>
      <c r="E109" s="39">
        <f>E4-E24</f>
        <v>227.460982</v>
      </c>
    </row>
    <row r="110" spans="1:5" ht="12.75">
      <c r="A110" s="46"/>
      <c r="B110" s="52" t="s">
        <v>49</v>
      </c>
      <c r="C110" s="52"/>
      <c r="D110" s="52"/>
      <c r="E110" s="39">
        <f>E5-E30</f>
        <v>855.328423</v>
      </c>
    </row>
    <row r="111" spans="1:5" ht="12.75">
      <c r="A111" s="46"/>
      <c r="B111" s="52" t="s">
        <v>240</v>
      </c>
      <c r="C111" s="52"/>
      <c r="D111" s="52"/>
      <c r="E111" s="39">
        <f>E6-E33-(E96+E83+E70+E66+E62+E55+E50+E44)+E7-E36-E112</f>
        <v>763.2158679999998</v>
      </c>
    </row>
    <row r="112" spans="1:5" ht="12.75">
      <c r="A112" s="44" t="str">
        <f>input!A28</f>
        <v>HGE</v>
      </c>
      <c r="B112" s="44" t="str">
        <f>input!B28</f>
        <v>High Quality Goods Export</v>
      </c>
      <c r="C112" s="52"/>
      <c r="D112" s="52"/>
      <c r="E112" s="39">
        <f>input!E28</f>
        <v>50</v>
      </c>
    </row>
    <row r="113" spans="1:5" ht="12.75">
      <c r="A113" s="46"/>
      <c r="B113" s="52" t="s">
        <v>241</v>
      </c>
      <c r="C113" s="52"/>
      <c r="D113" s="52"/>
      <c r="E113" s="39">
        <f>E13</f>
        <v>5743.132870000001</v>
      </c>
    </row>
    <row r="114" spans="1:5" ht="12.75">
      <c r="A114" s="44" t="str">
        <f>input!A29</f>
        <v>EE</v>
      </c>
      <c r="B114" s="44" t="str">
        <f>input!B29</f>
        <v>Electricity Export</v>
      </c>
      <c r="C114" s="52"/>
      <c r="D114" s="52"/>
      <c r="E114" s="39">
        <f>input!E29</f>
        <v>1500</v>
      </c>
    </row>
    <row r="115" spans="1:4" ht="12.75">
      <c r="A115" s="44"/>
      <c r="B115" s="44"/>
      <c r="C115" s="52"/>
      <c r="D115" s="52"/>
    </row>
    <row r="116" spans="1:5" ht="12.75">
      <c r="A116" s="44" t="str">
        <f>input!A21</f>
        <v>LFI</v>
      </c>
      <c r="B116" s="44" t="str">
        <f>input!B21</f>
        <v>Low Quality Food Import</v>
      </c>
      <c r="C116" s="52"/>
      <c r="D116" s="52"/>
      <c r="E116" s="39">
        <f>input!E21</f>
        <v>50</v>
      </c>
    </row>
    <row r="117" spans="1:5" ht="12.75">
      <c r="A117" s="44" t="str">
        <f>input!A22</f>
        <v>HFI</v>
      </c>
      <c r="B117" s="44" t="str">
        <f>input!B22</f>
        <v>High Quality Food Import</v>
      </c>
      <c r="C117" s="52"/>
      <c r="D117" s="52"/>
      <c r="E117" s="39">
        <f>input!E22</f>
        <v>50</v>
      </c>
    </row>
    <row r="118" spans="1:5" ht="12.75">
      <c r="A118" s="44" t="str">
        <f>input!A23</f>
        <v>SI</v>
      </c>
      <c r="B118" s="44" t="str">
        <f>input!B23</f>
        <v>Specials Import</v>
      </c>
      <c r="C118" s="52"/>
      <c r="D118" s="52"/>
      <c r="E118" s="39">
        <f>input!E23</f>
        <v>50</v>
      </c>
    </row>
    <row r="119" spans="1:5" ht="12.75">
      <c r="A119" s="44" t="str">
        <f>input!A24</f>
        <v>LGI</v>
      </c>
      <c r="B119" s="44" t="str">
        <f>input!B24</f>
        <v>Low Quality Goods Import</v>
      </c>
      <c r="C119" s="52"/>
      <c r="D119" s="52"/>
      <c r="E119" s="39">
        <f>input!E24</f>
        <v>2500</v>
      </c>
    </row>
    <row r="120" spans="1:5" ht="12.75">
      <c r="A120" s="44" t="str">
        <f>input!A25</f>
        <v>HGI</v>
      </c>
      <c r="B120" s="44" t="str">
        <f>input!B25</f>
        <v>High Quality Goods Import</v>
      </c>
      <c r="C120" s="52"/>
      <c r="D120" s="52"/>
      <c r="E120" s="39">
        <f>input!E25</f>
        <v>50</v>
      </c>
    </row>
    <row r="121" spans="1:5" ht="12.75">
      <c r="A121" s="44" t="str">
        <f>input!A26</f>
        <v>FFI</v>
      </c>
      <c r="B121" s="44" t="str">
        <f>input!B26</f>
        <v>Fossil Fuel Import</v>
      </c>
      <c r="C121" s="52"/>
      <c r="D121" s="52"/>
      <c r="E121" s="39">
        <f>input!E26</f>
        <v>2500</v>
      </c>
    </row>
    <row r="122" spans="1:5" ht="12.75">
      <c r="A122" s="44" t="str">
        <f>input!A27</f>
        <v>EI</v>
      </c>
      <c r="B122" s="44" t="str">
        <f>input!B27</f>
        <v>Electricity Import</v>
      </c>
      <c r="C122" s="52"/>
      <c r="D122" s="52"/>
      <c r="E122" s="39">
        <f>input!E27</f>
        <v>1500</v>
      </c>
    </row>
    <row r="123" spans="1:4" ht="12.75">
      <c r="A123" s="44"/>
      <c r="B123" s="44"/>
      <c r="C123" s="52"/>
      <c r="D123" s="52"/>
    </row>
    <row r="124" spans="1:5" ht="12.75">
      <c r="A124" s="57" t="str">
        <f>output!A34</f>
        <v>TVoE</v>
      </c>
      <c r="B124" s="46" t="str">
        <f>output!B34&amp;" from Previous Cycle"</f>
        <v>Total Value of Exports from Previous Cycle</v>
      </c>
      <c r="C124" s="52"/>
      <c r="D124" s="52"/>
      <c r="E124" s="39">
        <f>output!E34</f>
        <v>4158.296086</v>
      </c>
    </row>
    <row r="125" spans="1:5" ht="12.75">
      <c r="A125" s="57" t="str">
        <f>output!A35</f>
        <v>TVoI</v>
      </c>
      <c r="B125" s="46" t="str">
        <f>output!B35&amp;" from Previous Cycle"</f>
        <v>Total Value of Imports from Previous Cycle</v>
      </c>
      <c r="C125" s="52"/>
      <c r="D125" s="52"/>
      <c r="E125" s="39">
        <f>output!E35</f>
        <v>4244.024446</v>
      </c>
    </row>
    <row r="126" spans="1:5" ht="12.75">
      <c r="A126" s="46"/>
      <c r="B126" s="52" t="s">
        <v>226</v>
      </c>
      <c r="C126" s="52"/>
      <c r="D126" s="52"/>
      <c r="E126" s="39">
        <f>E124-E125</f>
        <v>-85.72836000000007</v>
      </c>
    </row>
    <row r="127" spans="1:4" ht="12.75">
      <c r="A127" s="46"/>
      <c r="B127" s="52"/>
      <c r="C127" s="52"/>
      <c r="D127" s="52"/>
    </row>
    <row r="128" spans="1:5" ht="12.75">
      <c r="A128" s="58" t="str">
        <f>output!A37</f>
        <v>EoToD</v>
      </c>
      <c r="B128" s="58" t="str">
        <f>output!B37</f>
        <v>Effect of Trade on Development </v>
      </c>
      <c r="C128" s="52"/>
      <c r="D128" s="52"/>
      <c r="E128" s="39">
        <f>output!E37</f>
        <v>0.986994</v>
      </c>
    </row>
    <row r="129" spans="1:4" ht="12.75">
      <c r="A129" s="46"/>
      <c r="B129" s="52"/>
      <c r="C129" s="52"/>
      <c r="D129" s="52"/>
    </row>
    <row r="130" spans="1:4" ht="15.75">
      <c r="A130" s="81" t="s">
        <v>197</v>
      </c>
      <c r="B130" s="52"/>
      <c r="C130" s="52"/>
      <c r="D130" s="52"/>
    </row>
    <row r="131" spans="1:5" ht="12.75">
      <c r="A131" s="57" t="str">
        <f>output!A30</f>
        <v>TD</v>
      </c>
      <c r="B131" s="57" t="str">
        <f>output!B30</f>
        <v>Total Debt</v>
      </c>
      <c r="C131" s="52"/>
      <c r="D131" s="52"/>
      <c r="E131" s="39">
        <f>output!E30</f>
        <v>3164.49693</v>
      </c>
    </row>
    <row r="132" spans="1:5" ht="12.75">
      <c r="A132" s="44" t="str">
        <f>input!A30</f>
        <v>AoD</v>
      </c>
      <c r="B132" s="44" t="str">
        <f>input!B30</f>
        <v>Amortization of Debts</v>
      </c>
      <c r="C132" s="52"/>
      <c r="D132" s="52"/>
      <c r="E132" s="39">
        <f>input!E30</f>
        <v>0</v>
      </c>
    </row>
    <row r="133" spans="1:5" ht="12.75">
      <c r="A133" s="57" t="str">
        <f>output!A31</f>
        <v>IRoD</v>
      </c>
      <c r="B133" s="57" t="str">
        <f>output!B31</f>
        <v>Interest Rate of Debt</v>
      </c>
      <c r="C133" s="52"/>
      <c r="D133" s="52"/>
      <c r="E133" s="39">
        <f>output!E31</f>
        <v>0.172297</v>
      </c>
    </row>
    <row r="134" spans="1:5" ht="12.75">
      <c r="A134" s="46"/>
      <c r="B134" s="52" t="s">
        <v>220</v>
      </c>
      <c r="C134" s="52"/>
      <c r="D134" s="52"/>
      <c r="E134" s="39">
        <f>E133*E131</f>
        <v>545.23332754821</v>
      </c>
    </row>
    <row r="135" spans="1:5" ht="12.75">
      <c r="A135" s="57" t="str">
        <f>output!A29</f>
        <v>MDA</v>
      </c>
      <c r="B135" s="57" t="str">
        <f>output!B29</f>
        <v>Maximum Debt Available</v>
      </c>
      <c r="C135" s="52"/>
      <c r="D135" s="52"/>
      <c r="E135" s="39">
        <f>output!E29</f>
        <v>2295.815416</v>
      </c>
    </row>
    <row r="136" spans="1:5" ht="12.75">
      <c r="A136" s="57" t="str">
        <f>output!A32</f>
        <v>TIA</v>
      </c>
      <c r="B136" s="57" t="str">
        <f>output!B32</f>
        <v>Total Investments Abroad</v>
      </c>
      <c r="C136" s="52"/>
      <c r="D136" s="52"/>
      <c r="E136" s="39">
        <f>output!E32</f>
        <v>500</v>
      </c>
    </row>
    <row r="137" spans="1:5" ht="12.75">
      <c r="A137" s="44" t="str">
        <f>input!A31</f>
        <v>SILA</v>
      </c>
      <c r="B137" s="44" t="str">
        <f>input!B31</f>
        <v>Sustained Investments Level Abroad</v>
      </c>
      <c r="C137" s="52"/>
      <c r="D137" s="52"/>
      <c r="E137" s="39">
        <f>input!E31</f>
        <v>500</v>
      </c>
    </row>
    <row r="138" spans="1:5" ht="12.75">
      <c r="A138" s="57" t="str">
        <f>output!A33</f>
        <v>ProtI</v>
      </c>
      <c r="B138" s="57" t="str">
        <f>output!B33</f>
        <v>Profit rate of the Investments</v>
      </c>
      <c r="C138" s="52"/>
      <c r="D138" s="52"/>
      <c r="E138" s="39">
        <f>output!E33</f>
        <v>0.051549</v>
      </c>
    </row>
    <row r="139" spans="1:5" ht="12.75">
      <c r="A139" s="46"/>
      <c r="B139" s="52" t="s">
        <v>221</v>
      </c>
      <c r="C139" s="52"/>
      <c r="D139" s="52"/>
      <c r="E139" s="39">
        <f>E138*E136</f>
        <v>25.7745</v>
      </c>
    </row>
    <row r="140" spans="1:4" ht="12.75">
      <c r="A140" s="46"/>
      <c r="B140" s="52"/>
      <c r="C140" s="52"/>
      <c r="D140" s="52"/>
    </row>
    <row r="141" spans="1:5" ht="12.75">
      <c r="A141" s="46"/>
      <c r="B141" s="52" t="s">
        <v>222</v>
      </c>
      <c r="C141" s="52"/>
      <c r="D141" s="52"/>
      <c r="E141" s="39">
        <f>E126-D134+D139</f>
        <v>-85.72836000000007</v>
      </c>
    </row>
    <row r="142" spans="1:5" ht="12.75">
      <c r="A142" s="57" t="str">
        <f>output!A36</f>
        <v>PI</v>
      </c>
      <c r="B142" s="57" t="str">
        <f>output!B36</f>
        <v>Power Indicator</v>
      </c>
      <c r="C142" s="52"/>
      <c r="D142" s="52"/>
      <c r="E142" s="39">
        <f>output!E36</f>
        <v>1</v>
      </c>
    </row>
    <row r="143" spans="1:5" ht="12.75">
      <c r="A143" s="57" t="str">
        <f>output!A38</f>
        <v>CS</v>
      </c>
      <c r="B143" s="57" t="str">
        <f>output!B38</f>
        <v>Current Score</v>
      </c>
      <c r="C143" s="52"/>
      <c r="D143" s="52"/>
      <c r="E143" s="39">
        <f>output!E38</f>
        <v>0</v>
      </c>
    </row>
    <row r="144" spans="1:5" ht="12.75">
      <c r="A144" s="57"/>
      <c r="B144" s="57" t="s">
        <v>223</v>
      </c>
      <c r="C144" s="52"/>
      <c r="D144" s="52"/>
      <c r="E144" s="39">
        <f>D144+E143</f>
        <v>0</v>
      </c>
    </row>
    <row r="145" spans="1:4" ht="12.75">
      <c r="A145" s="57"/>
      <c r="B145" s="57"/>
      <c r="C145" s="52"/>
      <c r="D145" s="52"/>
    </row>
    <row r="146" spans="1:5" ht="15.75">
      <c r="A146" s="81" t="s">
        <v>196</v>
      </c>
      <c r="B146" s="52"/>
      <c r="C146" s="52"/>
      <c r="D146" s="52"/>
      <c r="E146" s="39" t="s">
        <v>227</v>
      </c>
    </row>
    <row r="147" spans="1:5" ht="12.75">
      <c r="A147" s="51"/>
      <c r="B147" s="52" t="s">
        <v>198</v>
      </c>
      <c r="C147" s="52"/>
      <c r="D147" s="52"/>
      <c r="E147" s="39" t="str">
        <f>IF(MIN(input!E2:E31)&lt;0,"error","OK")</f>
        <v>OK</v>
      </c>
    </row>
    <row r="148" spans="1:5" ht="12.75">
      <c r="A148" s="59" t="str">
        <f>A21</f>
        <v>LFfP</v>
      </c>
      <c r="B148" s="59" t="str">
        <f>B21</f>
        <v>Low Quality Food for Population</v>
      </c>
      <c r="C148" s="52"/>
      <c r="D148" s="52"/>
      <c r="E148" s="39" t="str">
        <f>IF(E21&lt;=E3,"OK","error")</f>
        <v>OK</v>
      </c>
    </row>
    <row r="149" spans="1:5" ht="12.75">
      <c r="A149" s="59" t="str">
        <f>A24</f>
        <v>HFfP</v>
      </c>
      <c r="B149" s="59" t="str">
        <f>B24</f>
        <v>High Quality Food for Population</v>
      </c>
      <c r="C149" s="52"/>
      <c r="D149" s="52"/>
      <c r="E149" s="39" t="str">
        <f>IF(E24&lt;=E4,"OK","error")</f>
        <v>OK</v>
      </c>
    </row>
    <row r="150" spans="1:5" ht="12.75">
      <c r="A150" s="59" t="str">
        <f>A30</f>
        <v>SfP</v>
      </c>
      <c r="B150" s="59" t="str">
        <f>B30</f>
        <v>Specials for Population</v>
      </c>
      <c r="C150" s="52"/>
      <c r="D150" s="52"/>
      <c r="E150" s="39" t="str">
        <f>IF(E30&lt;=E5,"OK","error")</f>
        <v>OK</v>
      </c>
    </row>
    <row r="151" spans="1:5" ht="12.75">
      <c r="A151" s="57" t="str">
        <f>A33</f>
        <v>LGfP</v>
      </c>
      <c r="B151" s="59" t="str">
        <f>B33</f>
        <v>Low Quality Goods for Population</v>
      </c>
      <c r="C151" s="52"/>
      <c r="D151" s="52"/>
      <c r="E151" s="39" t="str">
        <f>IF(E33&lt;=E6,"OK","error")</f>
        <v>OK</v>
      </c>
    </row>
    <row r="152" spans="1:35" ht="12.75">
      <c r="A152" s="57"/>
      <c r="B152" s="59" t="s">
        <v>195</v>
      </c>
      <c r="C152" s="52"/>
      <c r="D152" s="52"/>
      <c r="E152" s="60" t="str">
        <f>IF((E36+E112)&lt;=E7,"OK","error")</f>
        <v>OK</v>
      </c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</row>
    <row r="153" spans="1:5" ht="12.75">
      <c r="A153" s="57" t="str">
        <f>A36</f>
        <v>HGfP</v>
      </c>
      <c r="B153" s="52" t="str">
        <f>"  "&amp;B36</f>
        <v>  High Quality Goods for Population</v>
      </c>
      <c r="C153" s="52"/>
      <c r="D153" s="52"/>
      <c r="E153" s="39" t="str">
        <f>IF(E36&lt;=E7,"OK","error")</f>
        <v>OK</v>
      </c>
    </row>
    <row r="154" spans="1:5" ht="12.75">
      <c r="A154" s="57" t="str">
        <f>A112</f>
        <v>HGE</v>
      </c>
      <c r="B154" s="46" t="str">
        <f>"  "&amp;B112</f>
        <v>  High Quality Goods Export</v>
      </c>
      <c r="C154" s="52"/>
      <c r="D154" s="52"/>
      <c r="E154" s="39" t="str">
        <f>IF(E112&lt;=E7,"OK","error")</f>
        <v>OK</v>
      </c>
    </row>
    <row r="155" spans="1:5" ht="12.75">
      <c r="A155" s="57"/>
      <c r="B155" s="52" t="s">
        <v>199</v>
      </c>
      <c r="C155" s="52"/>
      <c r="D155" s="52"/>
      <c r="E155" s="39" t="str">
        <f>IF(E9&gt;=0,"OK","error")</f>
        <v>OK</v>
      </c>
    </row>
    <row r="156" spans="1:5" ht="12.75">
      <c r="A156" s="46"/>
      <c r="B156" s="52" t="s">
        <v>50</v>
      </c>
      <c r="C156" s="52"/>
      <c r="D156" s="52"/>
      <c r="E156" s="39" t="str">
        <f>IF(AND(E13&gt;=0,E157="OK",E158="OK"),"OK","error")</f>
        <v>OK</v>
      </c>
    </row>
    <row r="157" spans="1:5" ht="12.75">
      <c r="A157" s="52" t="str">
        <f>"  "&amp;A114</f>
        <v>  EE</v>
      </c>
      <c r="B157" s="52" t="str">
        <f>"  "&amp;B114</f>
        <v>  Electricity Export</v>
      </c>
      <c r="C157" s="52"/>
      <c r="D157" s="52"/>
      <c r="E157" s="39" t="str">
        <f>IF(AND(E114&lt;=E11,E113&lt;=E10),"OK","error")</f>
        <v>OK</v>
      </c>
    </row>
    <row r="158" spans="1:5" ht="12.75">
      <c r="A158" s="46" t="str">
        <f>"  "&amp;A77</f>
        <v>  ER</v>
      </c>
      <c r="B158" s="46" t="str">
        <f>"  "&amp;B77</f>
        <v>  Energy Reserved</v>
      </c>
      <c r="C158" s="52"/>
      <c r="D158" s="52"/>
      <c r="E158" s="39" t="str">
        <f>IF(E77&lt;=E10,"OK","error")</f>
        <v>OK</v>
      </c>
    </row>
    <row r="159" spans="1:5" ht="12.75">
      <c r="A159" s="46"/>
      <c r="B159" s="52" t="s">
        <v>200</v>
      </c>
      <c r="C159" s="52"/>
      <c r="D159" s="52"/>
      <c r="E159" s="39" t="str">
        <f>IF(E89&gt;=0,"OK","error")</f>
        <v>OK</v>
      </c>
    </row>
    <row r="160" spans="1:5" ht="12.75">
      <c r="A160" s="46"/>
      <c r="B160" s="52" t="s">
        <v>201</v>
      </c>
      <c r="C160" s="52"/>
      <c r="D160" s="52"/>
      <c r="E160" s="39" t="str">
        <f>IF(E104&gt;=0,"OK","error")</f>
        <v>OK</v>
      </c>
    </row>
    <row r="161" ht="12.75">
      <c r="E161" s="39" t="s">
        <v>228</v>
      </c>
    </row>
    <row r="162" ht="12.75">
      <c r="E162" s="39" t="s">
        <v>229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ignoredErrors>
    <ignoredError sqref="E39 E27" formula="1"/>
    <ignoredError sqref="E1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DA3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1" sqref="F11"/>
    </sheetView>
  </sheetViews>
  <sheetFormatPr defaultColWidth="11.421875" defaultRowHeight="12.75"/>
  <cols>
    <col min="1" max="1" width="8.28125" style="29" customWidth="1"/>
    <col min="2" max="2" width="27.140625" style="29" customWidth="1"/>
    <col min="3" max="3" width="9.140625" style="29" customWidth="1"/>
    <col min="4" max="4" width="7.421875" style="29" customWidth="1"/>
    <col min="5" max="5" width="11.421875" style="3" customWidth="1"/>
    <col min="6" max="16384" width="11.421875" style="3" customWidth="1"/>
  </cols>
  <sheetData>
    <row r="1" spans="1:105" s="24" customFormat="1" ht="18.75" thickBot="1">
      <c r="A1" s="7"/>
      <c r="B1" s="8" t="s">
        <v>26</v>
      </c>
      <c r="C1" s="7"/>
      <c r="D1" s="9" t="s">
        <v>1</v>
      </c>
      <c r="E1" s="38">
        <v>0</v>
      </c>
      <c r="F1" s="38">
        <v>1</v>
      </c>
      <c r="G1" s="38">
        <v>2</v>
      </c>
      <c r="H1" s="38">
        <v>3</v>
      </c>
      <c r="I1" s="38">
        <v>4</v>
      </c>
      <c r="J1" s="38">
        <v>5</v>
      </c>
      <c r="K1" s="38">
        <v>6</v>
      </c>
      <c r="L1" s="38">
        <v>7</v>
      </c>
      <c r="M1" s="38">
        <v>8</v>
      </c>
      <c r="N1" s="38">
        <v>9</v>
      </c>
      <c r="O1" s="38">
        <v>10</v>
      </c>
      <c r="P1" s="38">
        <v>11</v>
      </c>
      <c r="Q1" s="38">
        <v>12</v>
      </c>
      <c r="R1" s="38">
        <v>13</v>
      </c>
      <c r="S1" s="38">
        <v>14</v>
      </c>
      <c r="T1" s="38">
        <v>15</v>
      </c>
      <c r="U1" s="38">
        <v>16</v>
      </c>
      <c r="V1" s="38">
        <v>17</v>
      </c>
      <c r="W1" s="38">
        <v>18</v>
      </c>
      <c r="X1" s="38">
        <v>19</v>
      </c>
      <c r="Y1" s="38">
        <v>20</v>
      </c>
      <c r="Z1" s="38">
        <v>21</v>
      </c>
      <c r="AA1" s="38">
        <v>22</v>
      </c>
      <c r="AB1" s="38">
        <v>23</v>
      </c>
      <c r="AC1" s="38">
        <v>24</v>
      </c>
      <c r="AD1" s="38">
        <v>25</v>
      </c>
      <c r="AE1" s="38">
        <v>26</v>
      </c>
      <c r="AF1" s="38">
        <v>27</v>
      </c>
      <c r="AG1" s="38">
        <v>28</v>
      </c>
      <c r="AH1" s="38">
        <v>29</v>
      </c>
      <c r="AI1" s="38">
        <v>30</v>
      </c>
      <c r="AJ1" s="38">
        <v>31</v>
      </c>
      <c r="AK1" s="38">
        <v>32</v>
      </c>
      <c r="AL1" s="38">
        <v>33</v>
      </c>
      <c r="AM1" s="38">
        <v>34</v>
      </c>
      <c r="AN1" s="38">
        <v>35</v>
      </c>
      <c r="AO1" s="38">
        <v>36</v>
      </c>
      <c r="AP1" s="38">
        <v>37</v>
      </c>
      <c r="AQ1" s="38">
        <v>38</v>
      </c>
      <c r="AR1" s="38">
        <v>39</v>
      </c>
      <c r="AS1" s="38">
        <v>40</v>
      </c>
      <c r="AT1" s="38">
        <v>41</v>
      </c>
      <c r="AU1" s="38">
        <v>42</v>
      </c>
      <c r="AV1" s="38">
        <v>43</v>
      </c>
      <c r="AW1" s="38">
        <v>44</v>
      </c>
      <c r="AX1" s="38">
        <v>45</v>
      </c>
      <c r="AY1" s="38">
        <v>46</v>
      </c>
      <c r="AZ1" s="38">
        <v>47</v>
      </c>
      <c r="BA1" s="38">
        <v>48</v>
      </c>
      <c r="BB1" s="38">
        <v>49</v>
      </c>
      <c r="BC1" s="38">
        <v>50</v>
      </c>
      <c r="BD1" s="38">
        <v>51</v>
      </c>
      <c r="BE1" s="38">
        <v>52</v>
      </c>
      <c r="BF1" s="38">
        <v>53</v>
      </c>
      <c r="BG1" s="38">
        <v>54</v>
      </c>
      <c r="BH1" s="38">
        <v>55</v>
      </c>
      <c r="BI1" s="38">
        <v>56</v>
      </c>
      <c r="BJ1" s="38">
        <v>57</v>
      </c>
      <c r="BK1" s="38">
        <v>58</v>
      </c>
      <c r="BL1" s="38">
        <v>59</v>
      </c>
      <c r="BM1" s="38">
        <v>60</v>
      </c>
      <c r="BN1" s="38">
        <v>61</v>
      </c>
      <c r="BO1" s="38">
        <v>62</v>
      </c>
      <c r="BP1" s="38">
        <v>63</v>
      </c>
      <c r="BQ1" s="38">
        <v>64</v>
      </c>
      <c r="BR1" s="38">
        <v>65</v>
      </c>
      <c r="BS1" s="38">
        <v>66</v>
      </c>
      <c r="BT1" s="38">
        <v>67</v>
      </c>
      <c r="BU1" s="38">
        <v>68</v>
      </c>
      <c r="BV1" s="38">
        <v>69</v>
      </c>
      <c r="BW1" s="38">
        <v>70</v>
      </c>
      <c r="BX1" s="38">
        <v>71</v>
      </c>
      <c r="BY1" s="38">
        <v>72</v>
      </c>
      <c r="BZ1" s="38">
        <v>73</v>
      </c>
      <c r="CA1" s="38">
        <v>74</v>
      </c>
      <c r="CB1" s="38">
        <v>75</v>
      </c>
      <c r="CC1" s="38">
        <v>76</v>
      </c>
      <c r="CD1" s="38">
        <v>77</v>
      </c>
      <c r="CE1" s="38">
        <v>78</v>
      </c>
      <c r="CF1" s="38">
        <v>79</v>
      </c>
      <c r="CG1" s="38">
        <v>80</v>
      </c>
      <c r="CH1" s="38">
        <v>81</v>
      </c>
      <c r="CI1" s="38">
        <v>82</v>
      </c>
      <c r="CJ1" s="38">
        <v>83</v>
      </c>
      <c r="CK1" s="38">
        <v>84</v>
      </c>
      <c r="CL1" s="38">
        <v>85</v>
      </c>
      <c r="CM1" s="38">
        <v>86</v>
      </c>
      <c r="CN1" s="38">
        <v>87</v>
      </c>
      <c r="CO1" s="38">
        <v>88</v>
      </c>
      <c r="CP1" s="38">
        <v>89</v>
      </c>
      <c r="CQ1" s="38">
        <v>90</v>
      </c>
      <c r="CR1" s="38">
        <v>91</v>
      </c>
      <c r="CS1" s="38">
        <v>92</v>
      </c>
      <c r="CT1" s="38">
        <v>93</v>
      </c>
      <c r="CU1" s="38">
        <v>94</v>
      </c>
      <c r="CV1" s="38">
        <v>95</v>
      </c>
      <c r="CW1" s="38">
        <v>96</v>
      </c>
      <c r="CX1" s="38">
        <v>97</v>
      </c>
      <c r="CY1" s="38">
        <v>98</v>
      </c>
      <c r="CZ1" s="38">
        <v>99</v>
      </c>
      <c r="DA1" s="38">
        <v>100</v>
      </c>
    </row>
    <row r="2" spans="1:105" ht="12.75">
      <c r="A2" s="10" t="s">
        <v>116</v>
      </c>
      <c r="B2" s="98" t="s">
        <v>148</v>
      </c>
      <c r="C2" s="98"/>
      <c r="D2" s="99"/>
      <c r="E2" s="87">
        <v>1640.16</v>
      </c>
      <c r="F2" s="87"/>
      <c r="G2" s="87"/>
      <c r="H2" s="87"/>
      <c r="I2" s="87"/>
      <c r="J2" s="87"/>
      <c r="K2" s="87"/>
      <c r="L2" s="87"/>
      <c r="M2" s="87"/>
      <c r="N2" s="87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</row>
    <row r="3" spans="1:105" ht="12.75">
      <c r="A3" s="11" t="s">
        <v>117</v>
      </c>
      <c r="B3" s="93" t="s">
        <v>155</v>
      </c>
      <c r="C3" s="93"/>
      <c r="D3" s="94"/>
      <c r="E3" s="87">
        <v>0</v>
      </c>
      <c r="F3" s="87"/>
      <c r="G3" s="87"/>
      <c r="H3" s="87"/>
      <c r="I3" s="87"/>
      <c r="J3" s="87"/>
      <c r="K3" s="87"/>
      <c r="L3" s="87"/>
      <c r="M3" s="87"/>
      <c r="N3" s="87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</row>
    <row r="4" spans="1:105" ht="12.75">
      <c r="A4" s="11" t="s">
        <v>118</v>
      </c>
      <c r="B4" s="93" t="s">
        <v>27</v>
      </c>
      <c r="C4" s="93"/>
      <c r="D4" s="94"/>
      <c r="E4" s="87">
        <v>0</v>
      </c>
      <c r="F4" s="87"/>
      <c r="G4" s="87"/>
      <c r="H4" s="87"/>
      <c r="I4" s="87"/>
      <c r="J4" s="87"/>
      <c r="K4" s="87"/>
      <c r="L4" s="87"/>
      <c r="M4" s="87"/>
      <c r="N4" s="87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</row>
    <row r="5" spans="1:105" ht="12.75">
      <c r="A5" s="11" t="s">
        <v>119</v>
      </c>
      <c r="B5" s="93" t="s">
        <v>145</v>
      </c>
      <c r="C5" s="93"/>
      <c r="D5" s="94"/>
      <c r="E5" s="87">
        <v>1640.16</v>
      </c>
      <c r="F5" s="87"/>
      <c r="G5" s="87"/>
      <c r="H5" s="87"/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</row>
    <row r="6" spans="1:105" ht="12.75">
      <c r="A6" s="11" t="s">
        <v>120</v>
      </c>
      <c r="B6" s="93" t="s">
        <v>156</v>
      </c>
      <c r="C6" s="93"/>
      <c r="D6" s="94"/>
      <c r="E6" s="87">
        <v>0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</row>
    <row r="7" spans="1:105" ht="12.75">
      <c r="A7" s="11" t="s">
        <v>121</v>
      </c>
      <c r="B7" s="93" t="s">
        <v>28</v>
      </c>
      <c r="C7" s="93"/>
      <c r="D7" s="94"/>
      <c r="E7" s="87">
        <v>3500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</row>
    <row r="8" spans="1:105" ht="12.75">
      <c r="A8" s="11" t="s">
        <v>122</v>
      </c>
      <c r="B8" s="93" t="s">
        <v>29</v>
      </c>
      <c r="C8" s="93"/>
      <c r="D8" s="94"/>
      <c r="E8" s="87">
        <v>2100</v>
      </c>
      <c r="F8" s="87"/>
      <c r="G8" s="87"/>
      <c r="H8" s="87"/>
      <c r="I8" s="87"/>
      <c r="J8" s="87"/>
      <c r="K8" s="87"/>
      <c r="L8" s="87"/>
      <c r="M8" s="87"/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12.75">
      <c r="A9" s="11" t="s">
        <v>123</v>
      </c>
      <c r="B9" s="93" t="s">
        <v>30</v>
      </c>
      <c r="C9" s="93"/>
      <c r="D9" s="94"/>
      <c r="E9" s="87">
        <v>3000</v>
      </c>
      <c r="F9" s="87"/>
      <c r="G9" s="87"/>
      <c r="H9" s="87"/>
      <c r="I9" s="87"/>
      <c r="J9" s="87"/>
      <c r="K9" s="87"/>
      <c r="L9" s="87"/>
      <c r="M9" s="87"/>
      <c r="N9" s="87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</row>
    <row r="10" spans="1:105" ht="12.75">
      <c r="A10" s="11" t="s">
        <v>124</v>
      </c>
      <c r="B10" s="93" t="s">
        <v>242</v>
      </c>
      <c r="C10" s="93"/>
      <c r="D10" s="94"/>
      <c r="E10" s="87">
        <v>140</v>
      </c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</row>
    <row r="11" spans="1:105" ht="12.75">
      <c r="A11" s="11" t="s">
        <v>125</v>
      </c>
      <c r="B11" s="93" t="s">
        <v>31</v>
      </c>
      <c r="C11" s="93"/>
      <c r="D11" s="94"/>
      <c r="E11" s="87">
        <v>2.5</v>
      </c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</row>
    <row r="12" spans="1:105" ht="12.75">
      <c r="A12" s="91" t="s">
        <v>233</v>
      </c>
      <c r="B12" s="97" t="s">
        <v>234</v>
      </c>
      <c r="C12" s="93"/>
      <c r="D12" s="94"/>
      <c r="E12" s="87">
        <v>0</v>
      </c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</row>
    <row r="13" spans="1:105" ht="12.75">
      <c r="A13" s="11" t="s">
        <v>126</v>
      </c>
      <c r="B13" s="93" t="s">
        <v>32</v>
      </c>
      <c r="C13" s="93"/>
      <c r="D13" s="94"/>
      <c r="E13" s="87">
        <v>0</v>
      </c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</row>
    <row r="14" spans="1:105" ht="12.75">
      <c r="A14" s="11" t="s">
        <v>127</v>
      </c>
      <c r="B14" s="93" t="s">
        <v>33</v>
      </c>
      <c r="C14" s="93"/>
      <c r="D14" s="94"/>
      <c r="E14" s="87">
        <v>0</v>
      </c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</row>
    <row r="15" spans="1:105" ht="12.75">
      <c r="A15" s="11" t="s">
        <v>128</v>
      </c>
      <c r="B15" s="93" t="s">
        <v>34</v>
      </c>
      <c r="C15" s="93"/>
      <c r="D15" s="94"/>
      <c r="E15" s="87">
        <v>80</v>
      </c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</row>
    <row r="16" spans="1:105" ht="12.75">
      <c r="A16" s="11" t="s">
        <v>129</v>
      </c>
      <c r="B16" s="93" t="s">
        <v>35</v>
      </c>
      <c r="C16" s="93"/>
      <c r="D16" s="94"/>
      <c r="E16" s="87">
        <v>124</v>
      </c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</row>
    <row r="17" spans="1:105" ht="12.75">
      <c r="A17" s="11" t="s">
        <v>130</v>
      </c>
      <c r="B17" s="93" t="s">
        <v>36</v>
      </c>
      <c r="C17" s="93"/>
      <c r="D17" s="94"/>
      <c r="E17" s="87">
        <v>38</v>
      </c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</row>
    <row r="18" spans="1:105" ht="12.75">
      <c r="A18" s="11" t="s">
        <v>131</v>
      </c>
      <c r="B18" s="93" t="s">
        <v>157</v>
      </c>
      <c r="C18" s="93"/>
      <c r="D18" s="94"/>
      <c r="E18" s="87">
        <v>0.1</v>
      </c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</row>
    <row r="19" spans="1:105" ht="12.75">
      <c r="A19" s="11" t="s">
        <v>132</v>
      </c>
      <c r="B19" s="93" t="s">
        <v>37</v>
      </c>
      <c r="C19" s="93"/>
      <c r="D19" s="94"/>
      <c r="E19" s="87">
        <v>0.4</v>
      </c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</row>
    <row r="20" spans="1:105" ht="12.75">
      <c r="A20" s="11" t="s">
        <v>133</v>
      </c>
      <c r="B20" s="93" t="s">
        <v>158</v>
      </c>
      <c r="C20" s="93"/>
      <c r="D20" s="94"/>
      <c r="E20" s="87">
        <v>0.1</v>
      </c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</row>
    <row r="21" spans="1:105" ht="12.75">
      <c r="A21" s="11" t="s">
        <v>134</v>
      </c>
      <c r="B21" s="93" t="s">
        <v>146</v>
      </c>
      <c r="C21" s="93"/>
      <c r="D21" s="94"/>
      <c r="E21" s="87">
        <v>50</v>
      </c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</row>
    <row r="22" spans="1:105" ht="12.75">
      <c r="A22" s="11" t="s">
        <v>135</v>
      </c>
      <c r="B22" s="93" t="s">
        <v>159</v>
      </c>
      <c r="C22" s="93"/>
      <c r="D22" s="94"/>
      <c r="E22" s="87">
        <v>50</v>
      </c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</row>
    <row r="23" spans="1:105" ht="12.75">
      <c r="A23" s="11" t="s">
        <v>136</v>
      </c>
      <c r="B23" s="93" t="s">
        <v>38</v>
      </c>
      <c r="C23" s="93"/>
      <c r="D23" s="94"/>
      <c r="E23" s="87">
        <v>50</v>
      </c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</row>
    <row r="24" spans="1:105" ht="12.75">
      <c r="A24" s="11" t="s">
        <v>137</v>
      </c>
      <c r="B24" s="93" t="s">
        <v>147</v>
      </c>
      <c r="C24" s="93"/>
      <c r="D24" s="94"/>
      <c r="E24" s="87">
        <v>2500</v>
      </c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</row>
    <row r="25" spans="1:105" ht="12.75">
      <c r="A25" s="11" t="s">
        <v>138</v>
      </c>
      <c r="B25" s="93" t="s">
        <v>160</v>
      </c>
      <c r="C25" s="93"/>
      <c r="D25" s="94"/>
      <c r="E25" s="87">
        <v>50</v>
      </c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</row>
    <row r="26" spans="1:105" ht="12.75">
      <c r="A26" s="11" t="s">
        <v>139</v>
      </c>
      <c r="B26" s="93" t="s">
        <v>243</v>
      </c>
      <c r="C26" s="93"/>
      <c r="D26" s="94"/>
      <c r="E26" s="87">
        <v>2500</v>
      </c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</row>
    <row r="27" spans="1:105" ht="12.75">
      <c r="A27" s="11" t="s">
        <v>140</v>
      </c>
      <c r="B27" s="93" t="s">
        <v>39</v>
      </c>
      <c r="C27" s="93"/>
      <c r="D27" s="94"/>
      <c r="E27" s="87">
        <v>1500</v>
      </c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</row>
    <row r="28" spans="1:105" ht="12.75">
      <c r="A28" s="11" t="s">
        <v>141</v>
      </c>
      <c r="B28" s="93" t="s">
        <v>161</v>
      </c>
      <c r="C28" s="93"/>
      <c r="D28" s="94"/>
      <c r="E28" s="87">
        <v>50</v>
      </c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</row>
    <row r="29" spans="1:105" ht="12.75">
      <c r="A29" s="11" t="s">
        <v>142</v>
      </c>
      <c r="B29" s="93" t="s">
        <v>40</v>
      </c>
      <c r="C29" s="93"/>
      <c r="D29" s="94"/>
      <c r="E29" s="87">
        <v>1500</v>
      </c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</row>
    <row r="30" spans="1:105" ht="12.75">
      <c r="A30" s="11" t="s">
        <v>143</v>
      </c>
      <c r="B30" s="93" t="s">
        <v>41</v>
      </c>
      <c r="C30" s="93"/>
      <c r="D30" s="94"/>
      <c r="E30" s="87">
        <v>0</v>
      </c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</row>
    <row r="31" spans="1:105" s="6" customFormat="1" ht="13.5" thickBot="1">
      <c r="A31" s="12" t="s">
        <v>144</v>
      </c>
      <c r="B31" s="95" t="s">
        <v>42</v>
      </c>
      <c r="C31" s="95"/>
      <c r="D31" s="96"/>
      <c r="E31" s="89">
        <v>500</v>
      </c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</row>
    <row r="32" ht="12.75"/>
    <row r="33" ht="13.5" thickBot="1"/>
    <row r="34" spans="2:3" ht="18.75" thickBot="1">
      <c r="B34" s="33" t="s">
        <v>25</v>
      </c>
      <c r="C34" s="2">
        <v>0</v>
      </c>
    </row>
    <row r="35" spans="2:3" ht="12.75">
      <c r="B35" s="34"/>
      <c r="C35" s="34"/>
    </row>
    <row r="36" spans="2:3" ht="12.75">
      <c r="B36" s="34"/>
      <c r="C36" s="34"/>
    </row>
    <row r="37" spans="2:3" ht="12.75">
      <c r="B37" s="34"/>
      <c r="C37" s="34"/>
    </row>
  </sheetData>
  <sheetProtection/>
  <mergeCells count="30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31:D31"/>
    <mergeCell ref="B25:D25"/>
    <mergeCell ref="B26:D26"/>
    <mergeCell ref="B27:D27"/>
    <mergeCell ref="B28:D28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A5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0" sqref="E20"/>
    </sheetView>
  </sheetViews>
  <sheetFormatPr defaultColWidth="9.140625" defaultRowHeight="12.75"/>
  <cols>
    <col min="1" max="1" width="8.28125" style="29" bestFit="1" customWidth="1"/>
    <col min="2" max="2" width="27.140625" style="32" customWidth="1"/>
    <col min="3" max="3" width="9.140625" style="32" customWidth="1"/>
    <col min="4" max="4" width="7.421875" style="32" customWidth="1"/>
    <col min="5" max="5" width="13.8515625" style="21" bestFit="1" customWidth="1"/>
    <col min="6" max="7" width="11.421875" style="3" customWidth="1"/>
    <col min="8" max="8" width="13.421875" style="3" customWidth="1"/>
    <col min="9" max="105" width="11.421875" style="3" customWidth="1"/>
    <col min="106" max="16384" width="9.140625" style="3" customWidth="1"/>
  </cols>
  <sheetData>
    <row r="1" spans="1:105" s="27" customFormat="1" ht="18.75" thickBot="1">
      <c r="A1" s="7"/>
      <c r="B1" s="31" t="s">
        <v>0</v>
      </c>
      <c r="C1" s="31"/>
      <c r="D1" s="37" t="s">
        <v>1</v>
      </c>
      <c r="E1" s="26">
        <v>0</v>
      </c>
      <c r="F1" s="25">
        <v>1</v>
      </c>
      <c r="G1" s="25">
        <v>2</v>
      </c>
      <c r="H1" s="25">
        <v>3</v>
      </c>
      <c r="I1" s="25">
        <v>4</v>
      </c>
      <c r="J1" s="25">
        <v>5</v>
      </c>
      <c r="K1" s="25">
        <v>6</v>
      </c>
      <c r="L1" s="25">
        <v>7</v>
      </c>
      <c r="M1" s="25">
        <v>8</v>
      </c>
      <c r="N1" s="25">
        <v>9</v>
      </c>
      <c r="O1" s="25">
        <v>10</v>
      </c>
      <c r="P1" s="25">
        <v>11</v>
      </c>
      <c r="Q1" s="25">
        <v>12</v>
      </c>
      <c r="R1" s="25">
        <v>13</v>
      </c>
      <c r="S1" s="25">
        <v>14</v>
      </c>
      <c r="T1" s="25">
        <v>15</v>
      </c>
      <c r="U1" s="25">
        <v>16</v>
      </c>
      <c r="V1" s="25">
        <v>17</v>
      </c>
      <c r="W1" s="25">
        <v>18</v>
      </c>
      <c r="X1" s="25">
        <v>19</v>
      </c>
      <c r="Y1" s="25">
        <v>20</v>
      </c>
      <c r="Z1" s="25">
        <v>21</v>
      </c>
      <c r="AA1" s="25">
        <v>22</v>
      </c>
      <c r="AB1" s="25">
        <v>23</v>
      </c>
      <c r="AC1" s="25">
        <v>24</v>
      </c>
      <c r="AD1" s="25">
        <v>25</v>
      </c>
      <c r="AE1" s="25">
        <v>26</v>
      </c>
      <c r="AF1" s="25">
        <v>27</v>
      </c>
      <c r="AG1" s="25">
        <v>28</v>
      </c>
      <c r="AH1" s="25">
        <v>29</v>
      </c>
      <c r="AI1" s="25">
        <v>30</v>
      </c>
      <c r="AJ1" s="25">
        <v>31</v>
      </c>
      <c r="AK1" s="25">
        <v>32</v>
      </c>
      <c r="AL1" s="25">
        <v>33</v>
      </c>
      <c r="AM1" s="25">
        <v>34</v>
      </c>
      <c r="AN1" s="25">
        <v>35</v>
      </c>
      <c r="AO1" s="25">
        <v>36</v>
      </c>
      <c r="AP1" s="25">
        <v>37</v>
      </c>
      <c r="AQ1" s="25">
        <v>38</v>
      </c>
      <c r="AR1" s="25">
        <v>39</v>
      </c>
      <c r="AS1" s="25">
        <v>40</v>
      </c>
      <c r="AT1" s="25">
        <v>41</v>
      </c>
      <c r="AU1" s="25">
        <v>42</v>
      </c>
      <c r="AV1" s="25">
        <v>43</v>
      </c>
      <c r="AW1" s="25">
        <v>44</v>
      </c>
      <c r="AX1" s="25">
        <v>45</v>
      </c>
      <c r="AY1" s="25">
        <v>46</v>
      </c>
      <c r="AZ1" s="25">
        <v>47</v>
      </c>
      <c r="BA1" s="25">
        <v>48</v>
      </c>
      <c r="BB1" s="25">
        <v>49</v>
      </c>
      <c r="BC1" s="25">
        <v>50</v>
      </c>
      <c r="BD1" s="25">
        <v>51</v>
      </c>
      <c r="BE1" s="25">
        <v>52</v>
      </c>
      <c r="BF1" s="25">
        <v>53</v>
      </c>
      <c r="BG1" s="25">
        <v>54</v>
      </c>
      <c r="BH1" s="25">
        <v>55</v>
      </c>
      <c r="BI1" s="25">
        <v>56</v>
      </c>
      <c r="BJ1" s="25">
        <v>57</v>
      </c>
      <c r="BK1" s="25">
        <v>58</v>
      </c>
      <c r="BL1" s="25">
        <v>59</v>
      </c>
      <c r="BM1" s="25">
        <v>60</v>
      </c>
      <c r="BN1" s="25">
        <v>61</v>
      </c>
      <c r="BO1" s="25">
        <v>62</v>
      </c>
      <c r="BP1" s="25">
        <v>63</v>
      </c>
      <c r="BQ1" s="25">
        <v>64</v>
      </c>
      <c r="BR1" s="25">
        <v>65</v>
      </c>
      <c r="BS1" s="25">
        <v>66</v>
      </c>
      <c r="BT1" s="25">
        <v>67</v>
      </c>
      <c r="BU1" s="25">
        <v>68</v>
      </c>
      <c r="BV1" s="25">
        <v>69</v>
      </c>
      <c r="BW1" s="25">
        <v>70</v>
      </c>
      <c r="BX1" s="25">
        <v>71</v>
      </c>
      <c r="BY1" s="25">
        <v>72</v>
      </c>
      <c r="BZ1" s="25">
        <v>73</v>
      </c>
      <c r="CA1" s="25">
        <v>74</v>
      </c>
      <c r="CB1" s="25">
        <v>75</v>
      </c>
      <c r="CC1" s="25">
        <v>76</v>
      </c>
      <c r="CD1" s="25">
        <v>77</v>
      </c>
      <c r="CE1" s="25">
        <v>78</v>
      </c>
      <c r="CF1" s="25">
        <v>79</v>
      </c>
      <c r="CG1" s="25">
        <v>80</v>
      </c>
      <c r="CH1" s="25">
        <v>81</v>
      </c>
      <c r="CI1" s="25">
        <v>82</v>
      </c>
      <c r="CJ1" s="25">
        <v>83</v>
      </c>
      <c r="CK1" s="25">
        <v>84</v>
      </c>
      <c r="CL1" s="25">
        <v>85</v>
      </c>
      <c r="CM1" s="25">
        <v>86</v>
      </c>
      <c r="CN1" s="25">
        <v>87</v>
      </c>
      <c r="CO1" s="25">
        <v>88</v>
      </c>
      <c r="CP1" s="25">
        <v>89</v>
      </c>
      <c r="CQ1" s="25">
        <v>90</v>
      </c>
      <c r="CR1" s="25">
        <v>91</v>
      </c>
      <c r="CS1" s="25">
        <v>92</v>
      </c>
      <c r="CT1" s="25">
        <v>93</v>
      </c>
      <c r="CU1" s="25">
        <v>94</v>
      </c>
      <c r="CV1" s="25">
        <v>95</v>
      </c>
      <c r="CW1" s="25">
        <v>96</v>
      </c>
      <c r="CX1" s="25">
        <v>97</v>
      </c>
      <c r="CY1" s="25">
        <v>98</v>
      </c>
      <c r="CZ1" s="25">
        <v>99</v>
      </c>
      <c r="DA1" s="25">
        <v>100</v>
      </c>
    </row>
    <row r="2" spans="1:35" s="14" customFormat="1" ht="12.75">
      <c r="A2" s="28" t="s">
        <v>51</v>
      </c>
      <c r="B2" s="105" t="s">
        <v>2</v>
      </c>
      <c r="C2" s="105"/>
      <c r="D2" s="106"/>
      <c r="E2" s="13">
        <v>164.015547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41" s="16" customFormat="1" ht="12.75">
      <c r="A3" s="11" t="s">
        <v>53</v>
      </c>
      <c r="B3" s="100" t="s">
        <v>149</v>
      </c>
      <c r="C3" s="100"/>
      <c r="D3" s="101"/>
      <c r="E3" s="15">
        <v>2803.303631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O3" s="15"/>
    </row>
    <row r="4" spans="1:35" s="16" customFormat="1" ht="12.75">
      <c r="A4" s="11" t="s">
        <v>55</v>
      </c>
      <c r="B4" s="100" t="s">
        <v>153</v>
      </c>
      <c r="C4" s="100"/>
      <c r="D4" s="101"/>
      <c r="E4" s="15">
        <v>227.460982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s="16" customFormat="1" ht="12.75">
      <c r="A5" s="11" t="s">
        <v>57</v>
      </c>
      <c r="B5" s="100" t="s">
        <v>3</v>
      </c>
      <c r="C5" s="100"/>
      <c r="D5" s="101"/>
      <c r="E5" s="15">
        <v>855.328423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16" customFormat="1" ht="12.75">
      <c r="A6" s="11" t="s">
        <v>59</v>
      </c>
      <c r="B6" s="100" t="s">
        <v>150</v>
      </c>
      <c r="C6" s="100"/>
      <c r="D6" s="101"/>
      <c r="E6" s="4">
        <v>2777.374469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7" customFormat="1" ht="12.75">
      <c r="A7" s="11" t="s">
        <v>61</v>
      </c>
      <c r="B7" s="100" t="s">
        <v>154</v>
      </c>
      <c r="C7" s="100"/>
      <c r="D7" s="101"/>
      <c r="E7" s="4">
        <v>60.501399</v>
      </c>
      <c r="F7" s="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s="17" customFormat="1" ht="12.75">
      <c r="A8" s="11" t="s">
        <v>63</v>
      </c>
      <c r="B8" s="100" t="s">
        <v>244</v>
      </c>
      <c r="C8" s="100"/>
      <c r="D8" s="101"/>
      <c r="E8" s="4">
        <v>14548.16487</v>
      </c>
      <c r="F8" s="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s="17" customFormat="1" ht="12.75">
      <c r="A9" s="11" t="s">
        <v>65</v>
      </c>
      <c r="B9" s="100" t="s">
        <v>4</v>
      </c>
      <c r="C9" s="100"/>
      <c r="D9" s="101"/>
      <c r="E9" s="4">
        <v>1623</v>
      </c>
      <c r="F9" s="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7" customFormat="1" ht="12.75">
      <c r="A10" s="11" t="s">
        <v>67</v>
      </c>
      <c r="B10" s="100" t="s">
        <v>5</v>
      </c>
      <c r="C10" s="100"/>
      <c r="D10" s="101"/>
      <c r="E10" s="4">
        <v>0.514811</v>
      </c>
      <c r="F10" s="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s="17" customFormat="1" ht="12.75">
      <c r="A11" s="11" t="s">
        <v>69</v>
      </c>
      <c r="B11" s="100" t="s">
        <v>245</v>
      </c>
      <c r="C11" s="100"/>
      <c r="D11" s="101"/>
      <c r="E11" s="4">
        <v>700</v>
      </c>
      <c r="F11" s="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s="17" customFormat="1" ht="12.75">
      <c r="A12" s="11" t="s">
        <v>71</v>
      </c>
      <c r="B12" s="100" t="s">
        <v>6</v>
      </c>
      <c r="C12" s="100"/>
      <c r="D12" s="101"/>
      <c r="E12" s="4">
        <v>10</v>
      </c>
      <c r="F12" s="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s="17" customFormat="1" ht="12.75">
      <c r="A13" s="91" t="s">
        <v>230</v>
      </c>
      <c r="B13" s="104" t="s">
        <v>231</v>
      </c>
      <c r="C13" s="100"/>
      <c r="D13" s="101"/>
      <c r="E13" s="4">
        <v>0</v>
      </c>
      <c r="F13" s="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s="17" customFormat="1" ht="12.75">
      <c r="A14" s="11" t="s">
        <v>74</v>
      </c>
      <c r="B14" s="100" t="s">
        <v>7</v>
      </c>
      <c r="C14" s="100"/>
      <c r="D14" s="101"/>
      <c r="E14" s="4">
        <v>0</v>
      </c>
      <c r="F14" s="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s="17" customFormat="1" ht="12.75">
      <c r="A15" s="11" t="s">
        <v>76</v>
      </c>
      <c r="B15" s="100" t="s">
        <v>8</v>
      </c>
      <c r="C15" s="100"/>
      <c r="D15" s="101"/>
      <c r="E15" s="4">
        <v>0</v>
      </c>
      <c r="F15" s="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s="17" customFormat="1" ht="12.75">
      <c r="A16" s="11" t="s">
        <v>78</v>
      </c>
      <c r="B16" s="100" t="s">
        <v>9</v>
      </c>
      <c r="C16" s="100"/>
      <c r="D16" s="101"/>
      <c r="E16" s="4">
        <v>400</v>
      </c>
      <c r="F16" s="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s="17" customFormat="1" ht="12.75">
      <c r="A17" s="11" t="s">
        <v>80</v>
      </c>
      <c r="B17" s="100" t="s">
        <v>10</v>
      </c>
      <c r="C17" s="100"/>
      <c r="D17" s="101"/>
      <c r="E17" s="4">
        <v>605.052733</v>
      </c>
      <c r="F17" s="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7" customFormat="1" ht="12.75">
      <c r="A18" s="11" t="s">
        <v>82</v>
      </c>
      <c r="B18" s="100" t="s">
        <v>11</v>
      </c>
      <c r="C18" s="100"/>
      <c r="D18" s="101"/>
      <c r="E18" s="4">
        <v>363.050732</v>
      </c>
      <c r="F18" s="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7" customFormat="1" ht="12.75">
      <c r="A19" s="11" t="s">
        <v>84</v>
      </c>
      <c r="B19" s="104" t="s">
        <v>246</v>
      </c>
      <c r="C19" s="100"/>
      <c r="D19" s="101"/>
      <c r="E19" s="4">
        <v>9148.917996</v>
      </c>
      <c r="F19" s="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7" customFormat="1" ht="12.75">
      <c r="A20" s="11" t="s">
        <v>86</v>
      </c>
      <c r="B20" s="104" t="s">
        <v>189</v>
      </c>
      <c r="C20" s="100"/>
      <c r="D20" s="101"/>
      <c r="E20" s="4">
        <v>123</v>
      </c>
      <c r="F20" s="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s="17" customFormat="1" ht="12.75">
      <c r="A21" s="91" t="s">
        <v>232</v>
      </c>
      <c r="B21" s="104" t="s">
        <v>237</v>
      </c>
      <c r="C21" s="100"/>
      <c r="D21" s="101"/>
      <c r="E21" s="4">
        <v>0</v>
      </c>
      <c r="F21" s="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s="17" customFormat="1" ht="12.75">
      <c r="A22" s="11" t="s">
        <v>89</v>
      </c>
      <c r="B22" s="104" t="s">
        <v>235</v>
      </c>
      <c r="C22" s="100"/>
      <c r="D22" s="101"/>
      <c r="E22" s="4">
        <v>3736.093037</v>
      </c>
      <c r="F22" s="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s="17" customFormat="1" ht="12.75">
      <c r="A23" s="11" t="s">
        <v>91</v>
      </c>
      <c r="B23" s="104" t="s">
        <v>236</v>
      </c>
      <c r="C23" s="100"/>
      <c r="D23" s="101"/>
      <c r="E23" s="4">
        <v>287.875867</v>
      </c>
      <c r="F23" s="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s="17" customFormat="1" ht="12.75">
      <c r="A24" s="11" t="s">
        <v>93</v>
      </c>
      <c r="B24" s="100" t="s">
        <v>12</v>
      </c>
      <c r="C24" s="100"/>
      <c r="D24" s="101"/>
      <c r="E24" s="4">
        <v>6240</v>
      </c>
      <c r="F24" s="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s="17" customFormat="1" ht="12.75">
      <c r="A25" s="11" t="s">
        <v>95</v>
      </c>
      <c r="B25" s="100" t="s">
        <v>13</v>
      </c>
      <c r="C25" s="100"/>
      <c r="D25" s="101"/>
      <c r="E25" s="4">
        <v>9438.822635</v>
      </c>
      <c r="F25" s="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s="17" customFormat="1" ht="12.75">
      <c r="A26" s="11" t="s">
        <v>97</v>
      </c>
      <c r="B26" s="100" t="s">
        <v>253</v>
      </c>
      <c r="C26" s="100"/>
      <c r="D26" s="101"/>
      <c r="E26" s="4">
        <v>2.275277</v>
      </c>
      <c r="F26" s="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s="17" customFormat="1" ht="12.75">
      <c r="A27" s="11" t="s">
        <v>99</v>
      </c>
      <c r="B27" s="100" t="s">
        <v>254</v>
      </c>
      <c r="C27" s="100"/>
      <c r="D27" s="101"/>
      <c r="E27" s="4">
        <v>0.742925</v>
      </c>
      <c r="F27" s="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s="17" customFormat="1" ht="12.75">
      <c r="A28" s="11" t="s">
        <v>101</v>
      </c>
      <c r="B28" s="100" t="s">
        <v>14</v>
      </c>
      <c r="C28" s="100"/>
      <c r="D28" s="101"/>
      <c r="E28" s="4">
        <v>1.3</v>
      </c>
      <c r="F28" s="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17" customFormat="1" ht="12.75">
      <c r="A29" s="11" t="s">
        <v>103</v>
      </c>
      <c r="B29" s="100" t="s">
        <v>15</v>
      </c>
      <c r="C29" s="100"/>
      <c r="D29" s="101"/>
      <c r="E29" s="4">
        <v>2295.815416</v>
      </c>
      <c r="F29" s="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7" customFormat="1" ht="12.75">
      <c r="A30" s="11" t="s">
        <v>105</v>
      </c>
      <c r="B30" s="100" t="s">
        <v>16</v>
      </c>
      <c r="C30" s="100"/>
      <c r="D30" s="101"/>
      <c r="E30" s="4">
        <v>3164.49693</v>
      </c>
      <c r="F30" s="4"/>
      <c r="G30" s="15"/>
      <c r="H30" s="9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s="17" customFormat="1" ht="12.75">
      <c r="A31" s="11" t="s">
        <v>106</v>
      </c>
      <c r="B31" s="100" t="s">
        <v>17</v>
      </c>
      <c r="C31" s="100"/>
      <c r="D31" s="101"/>
      <c r="E31" s="4">
        <v>0.172297</v>
      </c>
      <c r="F31" s="4"/>
      <c r="G31" s="15"/>
      <c r="H31" s="9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17" customFormat="1" ht="12.75">
      <c r="A32" s="11" t="s">
        <v>107</v>
      </c>
      <c r="B32" s="100" t="s">
        <v>18</v>
      </c>
      <c r="C32" s="100"/>
      <c r="D32" s="101"/>
      <c r="E32" s="4">
        <v>500</v>
      </c>
      <c r="F32" s="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17" customFormat="1" ht="12.75">
      <c r="A33" s="11" t="s">
        <v>108</v>
      </c>
      <c r="B33" s="100" t="s">
        <v>19</v>
      </c>
      <c r="C33" s="100"/>
      <c r="D33" s="101"/>
      <c r="E33" s="4">
        <v>0.051549</v>
      </c>
      <c r="F33" s="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s="17" customFormat="1" ht="12.75">
      <c r="A34" s="11" t="s">
        <v>109</v>
      </c>
      <c r="B34" s="100" t="s">
        <v>20</v>
      </c>
      <c r="C34" s="100"/>
      <c r="D34" s="101"/>
      <c r="E34" s="4">
        <v>4158.296086</v>
      </c>
      <c r="F34" s="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s="17" customFormat="1" ht="12.75">
      <c r="A35" s="11" t="s">
        <v>110</v>
      </c>
      <c r="B35" s="100" t="s">
        <v>21</v>
      </c>
      <c r="C35" s="100"/>
      <c r="D35" s="101"/>
      <c r="E35" s="4">
        <v>4244.024446</v>
      </c>
      <c r="F35" s="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s="17" customFormat="1" ht="12.75">
      <c r="A36" s="11" t="s">
        <v>111</v>
      </c>
      <c r="B36" s="100" t="s">
        <v>22</v>
      </c>
      <c r="C36" s="100"/>
      <c r="D36" s="101"/>
      <c r="E36" s="4">
        <v>1</v>
      </c>
      <c r="F36" s="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s="17" customFormat="1" ht="12.75">
      <c r="A37" s="11" t="s">
        <v>112</v>
      </c>
      <c r="B37" s="100" t="s">
        <v>23</v>
      </c>
      <c r="C37" s="100"/>
      <c r="D37" s="101"/>
      <c r="E37" s="4">
        <v>0.986994</v>
      </c>
      <c r="F37" s="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s="17" customFormat="1" ht="12.75">
      <c r="A38" s="11" t="s">
        <v>113</v>
      </c>
      <c r="B38" s="100" t="s">
        <v>24</v>
      </c>
      <c r="C38" s="100"/>
      <c r="D38" s="101"/>
      <c r="E38" s="4">
        <v>0</v>
      </c>
      <c r="F38" s="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s="17" customFormat="1" ht="12.75">
      <c r="A39" s="11" t="s">
        <v>114</v>
      </c>
      <c r="B39" s="100" t="s">
        <v>247</v>
      </c>
      <c r="C39" s="100"/>
      <c r="D39" s="101"/>
      <c r="E39" s="4">
        <v>36.004376</v>
      </c>
      <c r="F39" s="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20" customFormat="1" ht="13.5" thickBot="1">
      <c r="A40" s="12" t="s">
        <v>115</v>
      </c>
      <c r="B40" s="102" t="s">
        <v>248</v>
      </c>
      <c r="C40" s="102"/>
      <c r="D40" s="103"/>
      <c r="E40" s="18">
        <v>27.058839</v>
      </c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7:15" ht="12.75" customHeight="1">
      <c r="G41" s="22"/>
      <c r="H41" s="22"/>
      <c r="I41" s="22"/>
      <c r="J41" s="22"/>
      <c r="K41" s="22"/>
      <c r="L41" s="22"/>
      <c r="M41" s="22"/>
      <c r="N41" s="22"/>
      <c r="O41" s="22"/>
    </row>
    <row r="42" spans="6:15" ht="12.75" customHeight="1" thickBot="1">
      <c r="F42" s="17"/>
      <c r="G42" s="16"/>
      <c r="H42" s="17"/>
      <c r="I42" s="22"/>
      <c r="J42" s="22"/>
      <c r="K42" s="22"/>
      <c r="L42" s="22"/>
      <c r="M42" s="22"/>
      <c r="N42" s="22"/>
      <c r="O42" s="22"/>
    </row>
    <row r="43" spans="2:15" ht="18.75" thickBot="1">
      <c r="B43" s="33" t="s">
        <v>188</v>
      </c>
      <c r="C43" s="1">
        <v>1</v>
      </c>
      <c r="G43" s="22"/>
      <c r="I43" s="22"/>
      <c r="J43" s="22"/>
      <c r="K43" s="22"/>
      <c r="L43" s="22"/>
      <c r="M43" s="22"/>
      <c r="N43" s="22"/>
      <c r="O43" s="22"/>
    </row>
    <row r="44" spans="2:15" ht="12.75" customHeight="1">
      <c r="B44" s="34"/>
      <c r="C44" s="34"/>
      <c r="G44" s="22"/>
      <c r="I44" s="22"/>
      <c r="J44" s="22"/>
      <c r="K44" s="22"/>
      <c r="L44" s="22"/>
      <c r="M44" s="22"/>
      <c r="N44" s="22"/>
      <c r="O44" s="22"/>
    </row>
    <row r="45" spans="2:15" ht="12.75" customHeight="1">
      <c r="B45" s="34"/>
      <c r="C45" s="34"/>
      <c r="G45" s="22"/>
      <c r="I45" s="22"/>
      <c r="J45" s="22"/>
      <c r="K45" s="22"/>
      <c r="L45" s="22"/>
      <c r="M45" s="22"/>
      <c r="N45" s="22"/>
      <c r="O45" s="22"/>
    </row>
    <row r="46" spans="2:15" ht="12.75" customHeight="1">
      <c r="B46" s="34"/>
      <c r="C46" s="34"/>
      <c r="G46" s="22"/>
      <c r="I46" s="22"/>
      <c r="J46" s="22"/>
      <c r="K46" s="22"/>
      <c r="L46" s="22"/>
      <c r="M46" s="22"/>
      <c r="N46" s="22"/>
      <c r="O46" s="22"/>
    </row>
    <row r="47" spans="7:15" ht="12.75" customHeight="1">
      <c r="G47" s="22"/>
      <c r="I47" s="22"/>
      <c r="J47" s="22"/>
      <c r="K47" s="22"/>
      <c r="L47" s="22"/>
      <c r="M47" s="22"/>
      <c r="N47" s="22"/>
      <c r="O47" s="22"/>
    </row>
    <row r="48" spans="1:8" s="16" customFormat="1" ht="12.75" customHeight="1">
      <c r="A48" s="30"/>
      <c r="B48" s="35"/>
      <c r="C48" s="35"/>
      <c r="D48" s="35"/>
      <c r="E48" s="23"/>
      <c r="F48" s="17"/>
      <c r="H48" s="17"/>
    </row>
    <row r="49" spans="1:8" s="16" customFormat="1" ht="12.75" customHeight="1">
      <c r="A49" s="30"/>
      <c r="B49" s="36"/>
      <c r="C49" s="35"/>
      <c r="D49" s="35"/>
      <c r="E49" s="23"/>
      <c r="F49" s="17"/>
      <c r="H49" s="17"/>
    </row>
    <row r="50" spans="1:6" s="16" customFormat="1" ht="12.75" customHeight="1">
      <c r="A50" s="30"/>
      <c r="B50" s="35"/>
      <c r="C50" s="35"/>
      <c r="D50" s="35"/>
      <c r="E50" s="23"/>
      <c r="F50" s="17"/>
    </row>
    <row r="51" ht="12.75" customHeight="1">
      <c r="G51" s="22"/>
    </row>
    <row r="52" ht="12.75" customHeight="1">
      <c r="G52" s="22"/>
    </row>
    <row r="53" ht="12.75" customHeight="1"/>
    <row r="54" ht="12.75" customHeight="1"/>
    <row r="55" ht="12.75" customHeight="1"/>
    <row r="56" ht="12.75" customHeight="1"/>
    <row r="57" ht="12.75" customHeight="1"/>
  </sheetData>
  <sheetProtection selectLockedCells="1" selectUnlockedCells="1"/>
  <mergeCells count="39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0:D40"/>
    <mergeCell ref="B36:D36"/>
    <mergeCell ref="B37:D37"/>
    <mergeCell ref="B38:D38"/>
    <mergeCell ref="B39:D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rowBreaks count="1" manualBreakCount="1">
    <brk id="1" max="255" man="1"/>
  </rowBreaks>
  <colBreaks count="1" manualBreakCount="1">
    <brk id="4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DA35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" sqref="E2"/>
    </sheetView>
  </sheetViews>
  <sheetFormatPr defaultColWidth="11.421875" defaultRowHeight="12.75"/>
  <cols>
    <col min="1" max="1" width="8.28125" style="29" customWidth="1"/>
    <col min="2" max="2" width="27.140625" style="29" customWidth="1"/>
    <col min="3" max="3" width="9.140625" style="29" customWidth="1"/>
    <col min="4" max="4" width="7.421875" style="29" customWidth="1"/>
    <col min="5" max="6" width="11.421875" style="3" customWidth="1"/>
    <col min="7" max="16384" width="11.421875" style="3" customWidth="1"/>
  </cols>
  <sheetData>
    <row r="1" spans="1:105" s="24" customFormat="1" ht="18.75" thickBot="1">
      <c r="A1" s="7"/>
      <c r="B1" s="8" t="s">
        <v>187</v>
      </c>
      <c r="C1" s="7"/>
      <c r="D1" s="9" t="s">
        <v>1</v>
      </c>
      <c r="E1" s="38">
        <v>0</v>
      </c>
      <c r="F1" s="38">
        <v>1</v>
      </c>
      <c r="G1" s="38">
        <v>2</v>
      </c>
      <c r="H1" s="38">
        <v>3</v>
      </c>
      <c r="I1" s="38">
        <v>4</v>
      </c>
      <c r="J1" s="38">
        <v>5</v>
      </c>
      <c r="K1" s="38">
        <v>6</v>
      </c>
      <c r="L1" s="38">
        <v>7</v>
      </c>
      <c r="M1" s="38">
        <v>8</v>
      </c>
      <c r="N1" s="38">
        <v>9</v>
      </c>
      <c r="O1" s="38">
        <v>10</v>
      </c>
      <c r="P1" s="38">
        <v>11</v>
      </c>
      <c r="Q1" s="38">
        <v>12</v>
      </c>
      <c r="R1" s="38">
        <v>13</v>
      </c>
      <c r="S1" s="38">
        <v>14</v>
      </c>
      <c r="T1" s="38">
        <v>15</v>
      </c>
      <c r="U1" s="38">
        <v>16</v>
      </c>
      <c r="V1" s="38">
        <v>17</v>
      </c>
      <c r="W1" s="38">
        <v>18</v>
      </c>
      <c r="X1" s="38">
        <v>19</v>
      </c>
      <c r="Y1" s="38">
        <v>20</v>
      </c>
      <c r="Z1" s="38">
        <v>21</v>
      </c>
      <c r="AA1" s="38">
        <v>22</v>
      </c>
      <c r="AB1" s="38">
        <v>23</v>
      </c>
      <c r="AC1" s="38">
        <v>24</v>
      </c>
      <c r="AD1" s="38">
        <v>25</v>
      </c>
      <c r="AE1" s="38">
        <v>26</v>
      </c>
      <c r="AF1" s="38">
        <v>27</v>
      </c>
      <c r="AG1" s="38">
        <v>28</v>
      </c>
      <c r="AH1" s="38">
        <v>29</v>
      </c>
      <c r="AI1" s="38">
        <v>30</v>
      </c>
      <c r="AJ1" s="38">
        <v>31</v>
      </c>
      <c r="AK1" s="38">
        <v>32</v>
      </c>
      <c r="AL1" s="38">
        <v>33</v>
      </c>
      <c r="AM1" s="38">
        <v>34</v>
      </c>
      <c r="AN1" s="38">
        <v>35</v>
      </c>
      <c r="AO1" s="38">
        <v>36</v>
      </c>
      <c r="AP1" s="38">
        <v>37</v>
      </c>
      <c r="AQ1" s="38">
        <v>38</v>
      </c>
      <c r="AR1" s="38">
        <v>39</v>
      </c>
      <c r="AS1" s="38">
        <v>40</v>
      </c>
      <c r="AT1" s="38">
        <v>41</v>
      </c>
      <c r="AU1" s="38">
        <v>42</v>
      </c>
      <c r="AV1" s="38">
        <v>43</v>
      </c>
      <c r="AW1" s="38">
        <v>44</v>
      </c>
      <c r="AX1" s="38">
        <v>45</v>
      </c>
      <c r="AY1" s="38">
        <v>46</v>
      </c>
      <c r="AZ1" s="38">
        <v>47</v>
      </c>
      <c r="BA1" s="38">
        <v>48</v>
      </c>
      <c r="BB1" s="38">
        <v>49</v>
      </c>
      <c r="BC1" s="38">
        <v>50</v>
      </c>
      <c r="BD1" s="38">
        <v>51</v>
      </c>
      <c r="BE1" s="38">
        <v>52</v>
      </c>
      <c r="BF1" s="38">
        <v>53</v>
      </c>
      <c r="BG1" s="38">
        <v>54</v>
      </c>
      <c r="BH1" s="38">
        <v>55</v>
      </c>
      <c r="BI1" s="38">
        <v>56</v>
      </c>
      <c r="BJ1" s="38">
        <v>57</v>
      </c>
      <c r="BK1" s="38">
        <v>58</v>
      </c>
      <c r="BL1" s="38">
        <v>59</v>
      </c>
      <c r="BM1" s="38">
        <v>60</v>
      </c>
      <c r="BN1" s="38">
        <v>61</v>
      </c>
      <c r="BO1" s="38">
        <v>62</v>
      </c>
      <c r="BP1" s="38">
        <v>63</v>
      </c>
      <c r="BQ1" s="38">
        <v>64</v>
      </c>
      <c r="BR1" s="38">
        <v>65</v>
      </c>
      <c r="BS1" s="38">
        <v>66</v>
      </c>
      <c r="BT1" s="38">
        <v>67</v>
      </c>
      <c r="BU1" s="38">
        <v>68</v>
      </c>
      <c r="BV1" s="38">
        <v>69</v>
      </c>
      <c r="BW1" s="38">
        <v>70</v>
      </c>
      <c r="BX1" s="38">
        <v>71</v>
      </c>
      <c r="BY1" s="38">
        <v>72</v>
      </c>
      <c r="BZ1" s="38">
        <v>73</v>
      </c>
      <c r="CA1" s="38">
        <v>74</v>
      </c>
      <c r="CB1" s="38">
        <v>75</v>
      </c>
      <c r="CC1" s="38">
        <v>76</v>
      </c>
      <c r="CD1" s="38">
        <v>77</v>
      </c>
      <c r="CE1" s="38">
        <v>78</v>
      </c>
      <c r="CF1" s="38">
        <v>79</v>
      </c>
      <c r="CG1" s="38">
        <v>80</v>
      </c>
      <c r="CH1" s="38">
        <v>81</v>
      </c>
      <c r="CI1" s="38">
        <v>82</v>
      </c>
      <c r="CJ1" s="38">
        <v>83</v>
      </c>
      <c r="CK1" s="38">
        <v>84</v>
      </c>
      <c r="CL1" s="38">
        <v>85</v>
      </c>
      <c r="CM1" s="38">
        <v>86</v>
      </c>
      <c r="CN1" s="38">
        <v>87</v>
      </c>
      <c r="CO1" s="38">
        <v>88</v>
      </c>
      <c r="CP1" s="38">
        <v>89</v>
      </c>
      <c r="CQ1" s="38">
        <v>90</v>
      </c>
      <c r="CR1" s="38">
        <v>91</v>
      </c>
      <c r="CS1" s="38">
        <v>92</v>
      </c>
      <c r="CT1" s="38">
        <v>93</v>
      </c>
      <c r="CU1" s="38">
        <v>94</v>
      </c>
      <c r="CV1" s="38">
        <v>95</v>
      </c>
      <c r="CW1" s="38">
        <v>96</v>
      </c>
      <c r="CX1" s="38">
        <v>97</v>
      </c>
      <c r="CY1" s="38">
        <v>98</v>
      </c>
      <c r="CZ1" s="38">
        <v>99</v>
      </c>
      <c r="DA1" s="38">
        <v>100</v>
      </c>
    </row>
    <row r="2" spans="1:6" ht="12.75">
      <c r="A2" s="10" t="s">
        <v>52</v>
      </c>
      <c r="B2" s="107" t="s">
        <v>163</v>
      </c>
      <c r="C2" s="108"/>
      <c r="D2" s="109"/>
      <c r="E2" s="4"/>
      <c r="F2" s="4"/>
    </row>
    <row r="3" spans="1:6" ht="12.75">
      <c r="A3" s="11" t="s">
        <v>54</v>
      </c>
      <c r="B3" s="110" t="s">
        <v>164</v>
      </c>
      <c r="C3" s="111"/>
      <c r="D3" s="112"/>
      <c r="E3" s="4"/>
      <c r="F3" s="4"/>
    </row>
    <row r="4" spans="1:6" ht="12.75">
      <c r="A4" s="11" t="s">
        <v>56</v>
      </c>
      <c r="B4" s="110" t="s">
        <v>165</v>
      </c>
      <c r="C4" s="111"/>
      <c r="D4" s="112"/>
      <c r="E4" s="4"/>
      <c r="F4" s="4"/>
    </row>
    <row r="5" spans="1:6" ht="12.75">
      <c r="A5" s="11" t="s">
        <v>58</v>
      </c>
      <c r="B5" s="110" t="s">
        <v>166</v>
      </c>
      <c r="C5" s="111"/>
      <c r="D5" s="112"/>
      <c r="E5" s="4"/>
      <c r="F5" s="4"/>
    </row>
    <row r="6" spans="1:6" ht="12.75">
      <c r="A6" s="11" t="s">
        <v>60</v>
      </c>
      <c r="B6" s="110" t="s">
        <v>167</v>
      </c>
      <c r="C6" s="111"/>
      <c r="D6" s="112"/>
      <c r="E6" s="4"/>
      <c r="F6" s="4"/>
    </row>
    <row r="7" spans="1:6" ht="12.75">
      <c r="A7" s="11" t="s">
        <v>62</v>
      </c>
      <c r="B7" s="110" t="s">
        <v>249</v>
      </c>
      <c r="C7" s="111"/>
      <c r="D7" s="112"/>
      <c r="E7" s="4"/>
      <c r="F7" s="4"/>
    </row>
    <row r="8" spans="1:6" ht="12.75">
      <c r="A8" s="11" t="s">
        <v>64</v>
      </c>
      <c r="B8" s="110" t="s">
        <v>168</v>
      </c>
      <c r="C8" s="111"/>
      <c r="D8" s="112"/>
      <c r="E8" s="4"/>
      <c r="F8" s="4"/>
    </row>
    <row r="9" spans="1:6" ht="12.75">
      <c r="A9" s="11" t="s">
        <v>66</v>
      </c>
      <c r="B9" s="110" t="s">
        <v>169</v>
      </c>
      <c r="C9" s="111"/>
      <c r="D9" s="112"/>
      <c r="E9" s="4"/>
      <c r="F9" s="4"/>
    </row>
    <row r="10" spans="1:6" ht="12.75">
      <c r="A10" s="11" t="s">
        <v>68</v>
      </c>
      <c r="B10" s="110" t="s">
        <v>170</v>
      </c>
      <c r="C10" s="111"/>
      <c r="D10" s="112"/>
      <c r="E10" s="4"/>
      <c r="F10" s="4"/>
    </row>
    <row r="11" spans="1:6" ht="12.75">
      <c r="A11" s="11" t="s">
        <v>70</v>
      </c>
      <c r="B11" s="110" t="s">
        <v>171</v>
      </c>
      <c r="C11" s="111"/>
      <c r="D11" s="112"/>
      <c r="E11" s="4"/>
      <c r="F11" s="4"/>
    </row>
    <row r="12" spans="1:6" ht="12.75">
      <c r="A12" s="11" t="s">
        <v>72</v>
      </c>
      <c r="B12" s="110" t="s">
        <v>172</v>
      </c>
      <c r="C12" s="111"/>
      <c r="D12" s="112"/>
      <c r="E12" s="4"/>
      <c r="F12" s="4"/>
    </row>
    <row r="13" spans="1:6" ht="12.75">
      <c r="A13" s="11" t="s">
        <v>73</v>
      </c>
      <c r="B13" s="110" t="s">
        <v>173</v>
      </c>
      <c r="C13" s="111"/>
      <c r="D13" s="112"/>
      <c r="E13" s="4"/>
      <c r="F13" s="4"/>
    </row>
    <row r="14" spans="1:6" ht="12.75">
      <c r="A14" s="11" t="s">
        <v>75</v>
      </c>
      <c r="B14" s="110" t="s">
        <v>250</v>
      </c>
      <c r="C14" s="111"/>
      <c r="D14" s="112"/>
      <c r="E14" s="4"/>
      <c r="F14" s="4"/>
    </row>
    <row r="15" spans="1:6" ht="12.75">
      <c r="A15" s="11" t="s">
        <v>77</v>
      </c>
      <c r="B15" s="110" t="s">
        <v>174</v>
      </c>
      <c r="C15" s="111"/>
      <c r="D15" s="112"/>
      <c r="E15" s="4"/>
      <c r="F15" s="4"/>
    </row>
    <row r="16" spans="1:6" ht="12.75">
      <c r="A16" s="11" t="s">
        <v>79</v>
      </c>
      <c r="B16" s="110" t="s">
        <v>175</v>
      </c>
      <c r="C16" s="111"/>
      <c r="D16" s="112"/>
      <c r="E16" s="4"/>
      <c r="F16" s="4"/>
    </row>
    <row r="17" spans="1:6" ht="12.75">
      <c r="A17" s="11" t="s">
        <v>81</v>
      </c>
      <c r="B17" s="110" t="s">
        <v>176</v>
      </c>
      <c r="C17" s="111"/>
      <c r="D17" s="112"/>
      <c r="E17" s="4"/>
      <c r="F17" s="4"/>
    </row>
    <row r="18" spans="1:6" ht="12.75">
      <c r="A18" s="11" t="s">
        <v>83</v>
      </c>
      <c r="B18" s="110" t="s">
        <v>177</v>
      </c>
      <c r="C18" s="111"/>
      <c r="D18" s="112"/>
      <c r="E18" s="4"/>
      <c r="F18" s="4"/>
    </row>
    <row r="19" spans="1:6" ht="12.75">
      <c r="A19" s="11" t="s">
        <v>85</v>
      </c>
      <c r="B19" s="110" t="s">
        <v>178</v>
      </c>
      <c r="C19" s="111"/>
      <c r="D19" s="112"/>
      <c r="E19" s="4"/>
      <c r="F19" s="4"/>
    </row>
    <row r="20" spans="1:6" ht="12.75">
      <c r="A20" s="11" t="s">
        <v>87</v>
      </c>
      <c r="B20" s="110" t="s">
        <v>179</v>
      </c>
      <c r="C20" s="111"/>
      <c r="D20" s="112"/>
      <c r="E20" s="4"/>
      <c r="F20" s="4"/>
    </row>
    <row r="21" spans="1:6" ht="12.75">
      <c r="A21" s="11" t="s">
        <v>88</v>
      </c>
      <c r="B21" s="110" t="s">
        <v>251</v>
      </c>
      <c r="C21" s="111"/>
      <c r="D21" s="112"/>
      <c r="E21" s="4"/>
      <c r="F21" s="4"/>
    </row>
    <row r="22" spans="1:6" ht="12.75">
      <c r="A22" s="11" t="s">
        <v>90</v>
      </c>
      <c r="B22" s="110" t="s">
        <v>180</v>
      </c>
      <c r="C22" s="111"/>
      <c r="D22" s="112"/>
      <c r="E22" s="4"/>
      <c r="F22" s="4"/>
    </row>
    <row r="23" spans="1:6" ht="12.75">
      <c r="A23" s="11" t="s">
        <v>92</v>
      </c>
      <c r="B23" s="110" t="s">
        <v>181</v>
      </c>
      <c r="C23" s="111"/>
      <c r="D23" s="112"/>
      <c r="E23" s="4"/>
      <c r="F23" s="4"/>
    </row>
    <row r="24" spans="1:6" ht="12.75">
      <c r="A24" s="11" t="s">
        <v>94</v>
      </c>
      <c r="B24" s="110" t="s">
        <v>182</v>
      </c>
      <c r="C24" s="111"/>
      <c r="D24" s="112"/>
      <c r="E24" s="4"/>
      <c r="F24" s="4"/>
    </row>
    <row r="25" spans="1:6" ht="12.75">
      <c r="A25" s="11" t="s">
        <v>96</v>
      </c>
      <c r="B25" s="110" t="s">
        <v>183</v>
      </c>
      <c r="C25" s="111"/>
      <c r="D25" s="112"/>
      <c r="E25" s="4"/>
      <c r="F25" s="4"/>
    </row>
    <row r="26" spans="1:6" ht="12.75">
      <c r="A26" s="11" t="s">
        <v>98</v>
      </c>
      <c r="B26" s="110" t="s">
        <v>184</v>
      </c>
      <c r="C26" s="111"/>
      <c r="D26" s="112"/>
      <c r="E26" s="4"/>
      <c r="F26" s="4"/>
    </row>
    <row r="27" spans="1:6" ht="12.75">
      <c r="A27" s="11" t="s">
        <v>100</v>
      </c>
      <c r="B27" s="110" t="s">
        <v>185</v>
      </c>
      <c r="C27" s="111"/>
      <c r="D27" s="112"/>
      <c r="E27" s="4"/>
      <c r="F27" s="4"/>
    </row>
    <row r="28" spans="1:6" ht="12.75">
      <c r="A28" s="11" t="s">
        <v>102</v>
      </c>
      <c r="B28" s="110" t="s">
        <v>252</v>
      </c>
      <c r="C28" s="111"/>
      <c r="D28" s="112"/>
      <c r="E28" s="4"/>
      <c r="F28" s="4"/>
    </row>
    <row r="29" spans="1:6" s="6" customFormat="1" ht="13.5" thickBot="1">
      <c r="A29" s="12" t="s">
        <v>104</v>
      </c>
      <c r="B29" s="113" t="s">
        <v>186</v>
      </c>
      <c r="C29" s="114"/>
      <c r="D29" s="115"/>
      <c r="E29" s="5"/>
      <c r="F29" s="5"/>
    </row>
    <row r="32" ht="12.75" customHeight="1">
      <c r="B32" s="33"/>
    </row>
    <row r="33" spans="2:3" ht="12.75">
      <c r="B33" s="34"/>
      <c r="C33" s="34"/>
    </row>
    <row r="34" spans="2:3" ht="12.75">
      <c r="B34" s="34"/>
      <c r="C34" s="34"/>
    </row>
    <row r="35" spans="2:3" ht="12.75">
      <c r="B35" s="34"/>
      <c r="C35" s="34"/>
    </row>
  </sheetData>
  <sheetProtection/>
  <mergeCells count="28">
    <mergeCell ref="B22:D22"/>
    <mergeCell ref="B23:D23"/>
    <mergeCell ref="B24:D24"/>
    <mergeCell ref="B29:D29"/>
    <mergeCell ref="B25:D25"/>
    <mergeCell ref="B26:D26"/>
    <mergeCell ref="B27:D27"/>
    <mergeCell ref="B28:D28"/>
    <mergeCell ref="B18:D18"/>
    <mergeCell ref="B19:D19"/>
    <mergeCell ref="B20:D20"/>
    <mergeCell ref="B21:D21"/>
    <mergeCell ref="B14:D14"/>
    <mergeCell ref="B15:D15"/>
    <mergeCell ref="B16:D16"/>
    <mergeCell ref="B17:D17"/>
    <mergeCell ref="B12:D12"/>
    <mergeCell ref="B13:D13"/>
    <mergeCell ref="B6:D6"/>
    <mergeCell ref="B7:D7"/>
    <mergeCell ref="B8:D8"/>
    <mergeCell ref="B9:D9"/>
    <mergeCell ref="B2:D2"/>
    <mergeCell ref="B3:D3"/>
    <mergeCell ref="B4:D4"/>
    <mergeCell ref="B5:D5"/>
    <mergeCell ref="B10:D10"/>
    <mergeCell ref="B11:D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Eero Rantala</cp:lastModifiedBy>
  <dcterms:created xsi:type="dcterms:W3CDTF">2009-08-14T12:59:44Z</dcterms:created>
  <dcterms:modified xsi:type="dcterms:W3CDTF">2017-01-10T12:18:48Z</dcterms:modified>
  <cp:category/>
  <cp:version/>
  <cp:contentType/>
  <cp:contentStatus/>
</cp:coreProperties>
</file>