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3.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omments4.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comments5.xml" ContentType="application/vnd.openxmlformats-officedocument.spreadsheetml.comment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charts/chart11.xml" ContentType="application/vnd.openxmlformats-officedocument.drawingml.chart+xml"/>
  <Override PartName="/xl/drawings/drawing15.xml" ContentType="application/vnd.openxmlformats-officedocument.drawing+xml"/>
  <Override PartName="/xl/comments10.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F:\TUTA 20\2-Menetelmäluennot\"/>
    </mc:Choice>
  </mc:AlternateContent>
  <xr:revisionPtr revIDLastSave="0" documentId="13_ncr:1_{CB5F57CA-877F-497E-A957-10E748DC8C75}" xr6:coauthVersionLast="45" xr6:coauthVersionMax="45" xr10:uidLastSave="{00000000-0000-0000-0000-000000000000}"/>
  <bookViews>
    <workbookView xWindow="-120" yWindow="-120" windowWidth="29040" windowHeight="15840" tabRatio="775" xr2:uid="{00000000-000D-0000-FFFF-FFFF00000000}"/>
  </bookViews>
  <sheets>
    <sheet name="Menetelmävertailu" sheetId="15" r:id="rId1"/>
    <sheet name="Lasku 1" sheetId="21" r:id="rId2"/>
    <sheet name="Lasku 2" sheetId="2" r:id="rId3"/>
    <sheet name="Lasku 3" sheetId="20" r:id="rId4"/>
    <sheet name="Virhevertailu" sheetId="16" r:id="rId5"/>
    <sheet name="Lasku 3 extra" sheetId="4" r:id="rId6"/>
    <sheet name="Lasku 4" sheetId="5" r:id="rId7"/>
    <sheet name="Lasku 4 extra" sheetId="6" r:id="rId8"/>
    <sheet name="Lasku 5" sheetId="7" r:id="rId9"/>
    <sheet name="Lasku 6" sheetId="10" r:id="rId10"/>
    <sheet name="Lasku 7" sheetId="8" r:id="rId11"/>
    <sheet name="Lasku 7 jatkuu" sheetId="9" r:id="rId12"/>
    <sheet name="Lasku 7 jatkuu lisää" sheetId="22" r:id="rId13"/>
    <sheet name="Lasku 8" sheetId="12" r:id="rId14"/>
    <sheet name="Lasku 8 jatkuu" sheetId="13" r:id="rId15"/>
    <sheet name="Lasku 9" sheetId="14" r:id="rId16"/>
  </sheets>
  <definedNames>
    <definedName name="_xlnm.Print_Area" localSheetId="1">'Lasku 1'!$A$1:$G$52</definedName>
    <definedName name="_xlnm.Print_Area" localSheetId="2">'Lasku 2'!$A$1:$J$42</definedName>
    <definedName name="_xlnm.Print_Area" localSheetId="3">'Lasku 3'!$A$1:$O$44</definedName>
    <definedName name="_xlnm.Print_Area" localSheetId="5">'Lasku 3 extra'!$A$1:$N$40</definedName>
    <definedName name="_xlnm.Print_Area" localSheetId="6">'Lasku 4'!$A$1:$I$31</definedName>
    <definedName name="_xlnm.Print_Area" localSheetId="8">'Lasku 5'!$A$1:$Q$37</definedName>
    <definedName name="_xlnm.Print_Area" localSheetId="9">'Lasku 6'!$A$1:$I$71</definedName>
    <definedName name="_xlnm.Print_Area" localSheetId="10">'Lasku 7'!$A$1:$L$62</definedName>
    <definedName name="_xlnm.Print_Area" localSheetId="11">'Lasku 7 jatkuu'!$A$1:$V$70</definedName>
    <definedName name="_xlnm.Print_Area" localSheetId="12">'Lasku 7 jatkuu lisää'!$A$1:$J$74</definedName>
    <definedName name="_xlnm.Print_Area" localSheetId="13">'Lasku 8'!$A$1:$I$46</definedName>
    <definedName name="_xlnm.Print_Area" localSheetId="14">'Lasku 8 jatkuu'!$A$1:$L$60</definedName>
    <definedName name="_xlnm.Print_Area" localSheetId="15">'Lasku 9'!$A$1:$N$66</definedName>
    <definedName name="_xlnm.Print_Area" localSheetId="0">Menetelmävertailu!$A$1:$Q$48</definedName>
    <definedName name="_xlnm.Print_Area" localSheetId="4">Virhevertailu!$A$1:$O$47</definedName>
    <definedName name="sencount" hidden="1">1</definedName>
    <definedName name="solver_adj" localSheetId="7" hidden="1">'Lasku 4 extra'!#REF!</definedName>
    <definedName name="solver_cvg" localSheetId="7" hidden="1">0.0001</definedName>
    <definedName name="solver_drv" localSheetId="7" hidden="1">1</definedName>
    <definedName name="solver_est" localSheetId="7" hidden="1">1</definedName>
    <definedName name="solver_itr" localSheetId="7" hidden="1">100</definedName>
    <definedName name="solver_lhs1" localSheetId="7" hidden="1">'Lasku 4 extra'!#REF!</definedName>
    <definedName name="solver_lhs2" localSheetId="7" hidden="1">'Lasku 4 extra'!#REF!</definedName>
    <definedName name="solver_lin" localSheetId="7" hidden="1">2</definedName>
    <definedName name="solver_neg" localSheetId="7" hidden="1">2</definedName>
    <definedName name="solver_num" localSheetId="7" hidden="1">2</definedName>
    <definedName name="solver_nwt" localSheetId="7" hidden="1">1</definedName>
    <definedName name="solver_opt" localSheetId="7" hidden="1">'Lasku 4 extra'!#REF!</definedName>
    <definedName name="solver_pre" localSheetId="7" hidden="1">0.000001</definedName>
    <definedName name="solver_rel1" localSheetId="7" hidden="1">1</definedName>
    <definedName name="solver_rel2" localSheetId="7" hidden="1">3</definedName>
    <definedName name="solver_rhs1" localSheetId="7" hidden="1">1</definedName>
    <definedName name="solver_rhs2" localSheetId="7" hidden="1">0</definedName>
    <definedName name="solver_scl" localSheetId="7" hidden="1">2</definedName>
    <definedName name="solver_sho" localSheetId="7" hidden="1">2</definedName>
    <definedName name="solver_tim" localSheetId="7" hidden="1">100</definedName>
    <definedName name="solver_tol" localSheetId="7" hidden="1">0.05</definedName>
    <definedName name="solver_typ" localSheetId="7" hidden="1">2</definedName>
    <definedName name="solver_val" localSheetId="7" hidden="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22" l="1"/>
  <c r="H9" i="22"/>
  <c r="H8" i="22"/>
  <c r="H7" i="22"/>
  <c r="C27" i="22" l="1"/>
  <c r="G24" i="22" s="1"/>
  <c r="D27" i="22"/>
  <c r="H18" i="22" s="1"/>
  <c r="B27" i="22"/>
  <c r="F25" i="22" s="1"/>
  <c r="H16" i="22"/>
  <c r="H20" i="22"/>
  <c r="G22" i="22"/>
  <c r="G1" i="4"/>
  <c r="C3" i="4" s="1"/>
  <c r="G22" i="21"/>
  <c r="G23" i="21"/>
  <c r="G24" i="21"/>
  <c r="G25" i="21"/>
  <c r="G26" i="21"/>
  <c r="G27" i="21"/>
  <c r="G21" i="21"/>
  <c r="C20" i="21"/>
  <c r="C21" i="21"/>
  <c r="C22" i="21"/>
  <c r="C23" i="21"/>
  <c r="C24" i="21"/>
  <c r="C25" i="21"/>
  <c r="C26" i="21"/>
  <c r="C27" i="21"/>
  <c r="C19" i="21"/>
  <c r="C24" i="20"/>
  <c r="D24" i="20" s="1"/>
  <c r="E24" i="20" s="1"/>
  <c r="C25" i="20"/>
  <c r="D25" i="20" s="1"/>
  <c r="C26" i="20"/>
  <c r="D26" i="20" s="1"/>
  <c r="E26" i="20" s="1"/>
  <c r="C27" i="20"/>
  <c r="D27" i="20" s="1"/>
  <c r="E27" i="20" s="1"/>
  <c r="C28" i="20"/>
  <c r="D28" i="20" s="1"/>
  <c r="E28" i="20" s="1"/>
  <c r="C29" i="20"/>
  <c r="D29" i="20" s="1"/>
  <c r="E29" i="20" s="1"/>
  <c r="C30" i="20"/>
  <c r="D30" i="20" s="1"/>
  <c r="E30" i="20" s="1"/>
  <c r="C31" i="20"/>
  <c r="D31" i="20" s="1"/>
  <c r="E31" i="20" s="1"/>
  <c r="C32" i="20"/>
  <c r="D32" i="20" s="1"/>
  <c r="E32" i="20" s="1"/>
  <c r="C33" i="20"/>
  <c r="K22" i="20"/>
  <c r="L22" i="20" s="1"/>
  <c r="M22" i="20" s="1"/>
  <c r="D19" i="5"/>
  <c r="F19" i="5" s="1"/>
  <c r="C14" i="8"/>
  <c r="D14" i="8"/>
  <c r="B14" i="8"/>
  <c r="C13" i="2"/>
  <c r="C14" i="2" s="1"/>
  <c r="C15" i="2" s="1"/>
  <c r="C16" i="2" s="1"/>
  <c r="C17" i="2" s="1"/>
  <c r="B12" i="13"/>
  <c r="B13" i="13" s="1"/>
  <c r="C12" i="13"/>
  <c r="C13" i="13" s="1"/>
  <c r="D12" i="13"/>
  <c r="D13" i="13" s="1"/>
  <c r="Q7" i="9"/>
  <c r="Q8" i="9" s="1"/>
  <c r="R8" i="9" s="1"/>
  <c r="T7" i="9"/>
  <c r="T8" i="9" s="1"/>
  <c r="N7" i="9"/>
  <c r="N8" i="9"/>
  <c r="I10" i="9"/>
  <c r="J10" i="9" s="1"/>
  <c r="K10" i="9" s="1"/>
  <c r="I11" i="9"/>
  <c r="J11" i="9" s="1"/>
  <c r="K11" i="9" s="1"/>
  <c r="I12" i="9"/>
  <c r="J12" i="9" s="1"/>
  <c r="K12" i="9" s="1"/>
  <c r="I13" i="9"/>
  <c r="J13" i="9" s="1"/>
  <c r="K13" i="9" s="1"/>
  <c r="I14" i="9"/>
  <c r="J14" i="9" s="1"/>
  <c r="I15" i="9"/>
  <c r="J15" i="9" s="1"/>
  <c r="K15" i="9" s="1"/>
  <c r="I16" i="9"/>
  <c r="J16" i="9" s="1"/>
  <c r="K16" i="9" s="1"/>
  <c r="I17" i="9"/>
  <c r="J17" i="9" s="1"/>
  <c r="K17" i="9" s="1"/>
  <c r="I18" i="9"/>
  <c r="J18" i="9" s="1"/>
  <c r="K18" i="9" s="1"/>
  <c r="I19" i="9"/>
  <c r="J19" i="9" s="1"/>
  <c r="K19" i="9" s="1"/>
  <c r="I20" i="9"/>
  <c r="J20" i="9" s="1"/>
  <c r="K20" i="9" s="1"/>
  <c r="I21" i="9"/>
  <c r="J21" i="9" s="1"/>
  <c r="K21" i="9" s="1"/>
  <c r="I22" i="9"/>
  <c r="J22" i="9" s="1"/>
  <c r="K22" i="9" s="1"/>
  <c r="I23" i="9"/>
  <c r="J23" i="9" s="1"/>
  <c r="K23" i="9" s="1"/>
  <c r="I24" i="9"/>
  <c r="J24" i="9" s="1"/>
  <c r="K24" i="9" s="1"/>
  <c r="I25" i="9"/>
  <c r="J25" i="9" s="1"/>
  <c r="K25" i="9" s="1"/>
  <c r="I26" i="9"/>
  <c r="J26" i="9" s="1"/>
  <c r="K26" i="9" s="1"/>
  <c r="I27" i="9"/>
  <c r="J27" i="9" s="1"/>
  <c r="K27" i="9" s="1"/>
  <c r="I28" i="9"/>
  <c r="J28" i="9" s="1"/>
  <c r="K28" i="9" s="1"/>
  <c r="I29" i="9"/>
  <c r="J29" i="9" s="1"/>
  <c r="K29" i="9" s="1"/>
  <c r="I30" i="9"/>
  <c r="J30" i="9" s="1"/>
  <c r="K30" i="9" s="1"/>
  <c r="I31" i="9"/>
  <c r="J31" i="9" s="1"/>
  <c r="K31" i="9"/>
  <c r="I32" i="9"/>
  <c r="J32" i="9" s="1"/>
  <c r="K32" i="9" s="1"/>
  <c r="I33" i="9"/>
  <c r="J33" i="9" s="1"/>
  <c r="K33" i="9" s="1"/>
  <c r="I34" i="9"/>
  <c r="J34" i="9" s="1"/>
  <c r="K34" i="9" s="1"/>
  <c r="I35" i="9"/>
  <c r="J35" i="9" s="1"/>
  <c r="K35" i="9" s="1"/>
  <c r="I36" i="9"/>
  <c r="J36" i="9" s="1"/>
  <c r="K36" i="9" s="1"/>
  <c r="I37" i="9"/>
  <c r="J37" i="9" s="1"/>
  <c r="K37" i="9" s="1"/>
  <c r="I38" i="9"/>
  <c r="J38" i="9"/>
  <c r="K38" i="9" s="1"/>
  <c r="I39" i="9"/>
  <c r="J39" i="9" s="1"/>
  <c r="K39" i="9" s="1"/>
  <c r="I40" i="9"/>
  <c r="J40" i="9" s="1"/>
  <c r="K40" i="9" s="1"/>
  <c r="I41" i="9"/>
  <c r="J41" i="9" s="1"/>
  <c r="K41" i="9" s="1"/>
  <c r="I42" i="9"/>
  <c r="J42" i="9" s="1"/>
  <c r="K42" i="9" s="1"/>
  <c r="F9" i="9"/>
  <c r="G9" i="9" s="1"/>
  <c r="F10" i="9"/>
  <c r="G10" i="9" s="1"/>
  <c r="H10" i="9" s="1"/>
  <c r="F11" i="9"/>
  <c r="G11" i="9"/>
  <c r="H11" i="9" s="1"/>
  <c r="F12" i="9"/>
  <c r="G12" i="9" s="1"/>
  <c r="H12" i="9" s="1"/>
  <c r="F13" i="9"/>
  <c r="G13" i="9" s="1"/>
  <c r="H13" i="9" s="1"/>
  <c r="F14" i="9"/>
  <c r="G14" i="9" s="1"/>
  <c r="H14" i="9" s="1"/>
  <c r="F15" i="9"/>
  <c r="G15" i="9" s="1"/>
  <c r="H15" i="9" s="1"/>
  <c r="F16" i="9"/>
  <c r="G16" i="9" s="1"/>
  <c r="H16" i="9" s="1"/>
  <c r="F17" i="9"/>
  <c r="G17" i="9" s="1"/>
  <c r="H17" i="9" s="1"/>
  <c r="F18" i="9"/>
  <c r="G18" i="9" s="1"/>
  <c r="H18" i="9" s="1"/>
  <c r="F19" i="9"/>
  <c r="G19" i="9" s="1"/>
  <c r="H19" i="9" s="1"/>
  <c r="F20" i="9"/>
  <c r="G20" i="9" s="1"/>
  <c r="H20" i="9" s="1"/>
  <c r="F21" i="9"/>
  <c r="G21" i="9" s="1"/>
  <c r="H21" i="9" s="1"/>
  <c r="F22" i="9"/>
  <c r="G22" i="9" s="1"/>
  <c r="H22" i="9" s="1"/>
  <c r="F23" i="9"/>
  <c r="G23" i="9" s="1"/>
  <c r="H23" i="9" s="1"/>
  <c r="F24" i="9"/>
  <c r="G24" i="9" s="1"/>
  <c r="H24" i="9" s="1"/>
  <c r="F25" i="9"/>
  <c r="G25" i="9" s="1"/>
  <c r="H25" i="9" s="1"/>
  <c r="F26" i="9"/>
  <c r="G26" i="9" s="1"/>
  <c r="H26" i="9" s="1"/>
  <c r="F27" i="9"/>
  <c r="G27" i="9"/>
  <c r="H27" i="9" s="1"/>
  <c r="F28" i="9"/>
  <c r="G28" i="9" s="1"/>
  <c r="H28" i="9" s="1"/>
  <c r="F29" i="9"/>
  <c r="G29" i="9" s="1"/>
  <c r="H29" i="9" s="1"/>
  <c r="F30" i="9"/>
  <c r="G30" i="9" s="1"/>
  <c r="H30" i="9" s="1"/>
  <c r="F31" i="9"/>
  <c r="G31" i="9"/>
  <c r="H31" i="9" s="1"/>
  <c r="F32" i="9"/>
  <c r="G32" i="9" s="1"/>
  <c r="H32" i="9" s="1"/>
  <c r="F33" i="9"/>
  <c r="G33" i="9" s="1"/>
  <c r="H33" i="9" s="1"/>
  <c r="F34" i="9"/>
  <c r="G34" i="9" s="1"/>
  <c r="H34" i="9" s="1"/>
  <c r="F35" i="9"/>
  <c r="G35" i="9" s="1"/>
  <c r="H35" i="9" s="1"/>
  <c r="F36" i="9"/>
  <c r="G36" i="9" s="1"/>
  <c r="H36" i="9"/>
  <c r="F37" i="9"/>
  <c r="G37" i="9"/>
  <c r="H37" i="9" s="1"/>
  <c r="F38" i="9"/>
  <c r="G38" i="9" s="1"/>
  <c r="H38" i="9" s="1"/>
  <c r="F39" i="9"/>
  <c r="G39" i="9"/>
  <c r="H39" i="9" s="1"/>
  <c r="F40" i="9"/>
  <c r="G40" i="9" s="1"/>
  <c r="H40" i="9" s="1"/>
  <c r="F41" i="9"/>
  <c r="G41" i="9" s="1"/>
  <c r="H41" i="9" s="1"/>
  <c r="F42" i="9"/>
  <c r="G42" i="9" s="1"/>
  <c r="H42" i="9" s="1"/>
  <c r="D3" i="15"/>
  <c r="D4" i="15"/>
  <c r="D5" i="15"/>
  <c r="D6" i="15"/>
  <c r="D7" i="15"/>
  <c r="D8" i="15"/>
  <c r="D9" i="15"/>
  <c r="D10" i="15"/>
  <c r="D11" i="15"/>
  <c r="D2" i="15"/>
  <c r="C3" i="15"/>
  <c r="C4" i="15"/>
  <c r="C5" i="15"/>
  <c r="C6" i="15"/>
  <c r="C7" i="15"/>
  <c r="C8" i="15"/>
  <c r="C9" i="15"/>
  <c r="C10" i="15"/>
  <c r="C11" i="15"/>
  <c r="C2" i="15"/>
  <c r="I3" i="5"/>
  <c r="I19" i="5"/>
  <c r="F3" i="7"/>
  <c r="F4" i="7"/>
  <c r="B15" i="7" s="1"/>
  <c r="F5" i="7"/>
  <c r="B16" i="7" s="1"/>
  <c r="C8" i="9"/>
  <c r="D8" i="9" s="1"/>
  <c r="E8" i="9" s="1"/>
  <c r="C9" i="9"/>
  <c r="D9" i="9" s="1"/>
  <c r="C10" i="9"/>
  <c r="D10" i="9" s="1"/>
  <c r="E10" i="9" s="1"/>
  <c r="C11" i="9"/>
  <c r="D11" i="9"/>
  <c r="E11" i="9" s="1"/>
  <c r="C12" i="9"/>
  <c r="D12" i="9" s="1"/>
  <c r="E12" i="9" s="1"/>
  <c r="C13" i="9"/>
  <c r="D13" i="9" s="1"/>
  <c r="E13" i="9" s="1"/>
  <c r="C14" i="9"/>
  <c r="D14" i="9" s="1"/>
  <c r="E14" i="9" s="1"/>
  <c r="C15" i="9"/>
  <c r="D15" i="9" s="1"/>
  <c r="E15" i="9" s="1"/>
  <c r="C16" i="9"/>
  <c r="D16" i="9" s="1"/>
  <c r="E16" i="9" s="1"/>
  <c r="C17" i="9"/>
  <c r="D17" i="9" s="1"/>
  <c r="E17" i="9" s="1"/>
  <c r="C18" i="9"/>
  <c r="D18" i="9" s="1"/>
  <c r="E18" i="9" s="1"/>
  <c r="C19" i="9"/>
  <c r="D19" i="9" s="1"/>
  <c r="E19" i="9" s="1"/>
  <c r="C20" i="9"/>
  <c r="D20" i="9" s="1"/>
  <c r="E20" i="9" s="1"/>
  <c r="C21" i="9"/>
  <c r="D21" i="9" s="1"/>
  <c r="E21" i="9" s="1"/>
  <c r="C22" i="9"/>
  <c r="D22" i="9" s="1"/>
  <c r="E22" i="9" s="1"/>
  <c r="C23" i="9"/>
  <c r="D23" i="9" s="1"/>
  <c r="E23" i="9" s="1"/>
  <c r="C24" i="9"/>
  <c r="D24" i="9" s="1"/>
  <c r="E24" i="9" s="1"/>
  <c r="C25" i="9"/>
  <c r="D25" i="9" s="1"/>
  <c r="E25" i="9" s="1"/>
  <c r="C26" i="9"/>
  <c r="D26" i="9" s="1"/>
  <c r="E26" i="9" s="1"/>
  <c r="C27" i="9"/>
  <c r="D27" i="9" s="1"/>
  <c r="E27" i="9" s="1"/>
  <c r="C28" i="9"/>
  <c r="D28" i="9" s="1"/>
  <c r="E28" i="9" s="1"/>
  <c r="C29" i="9"/>
  <c r="D29" i="9" s="1"/>
  <c r="E29" i="9" s="1"/>
  <c r="C30" i="9"/>
  <c r="D30" i="9" s="1"/>
  <c r="E30" i="9" s="1"/>
  <c r="C31" i="9"/>
  <c r="D31" i="9" s="1"/>
  <c r="E31" i="9" s="1"/>
  <c r="C32" i="9"/>
  <c r="D32" i="9" s="1"/>
  <c r="E32" i="9" s="1"/>
  <c r="C33" i="9"/>
  <c r="D33" i="9" s="1"/>
  <c r="E33" i="9" s="1"/>
  <c r="C34" i="9"/>
  <c r="D34" i="9" s="1"/>
  <c r="E34" i="9" s="1"/>
  <c r="C35" i="9"/>
  <c r="D35" i="9" s="1"/>
  <c r="E35" i="9" s="1"/>
  <c r="C36" i="9"/>
  <c r="D36" i="9" s="1"/>
  <c r="E36" i="9" s="1"/>
  <c r="C37" i="9"/>
  <c r="D37" i="9" s="1"/>
  <c r="E37" i="9" s="1"/>
  <c r="C38" i="9"/>
  <c r="D38" i="9" s="1"/>
  <c r="E38" i="9" s="1"/>
  <c r="C39" i="9"/>
  <c r="D39" i="9"/>
  <c r="E39" i="9" s="1"/>
  <c r="C40" i="9"/>
  <c r="D40" i="9" s="1"/>
  <c r="E40" i="9" s="1"/>
  <c r="C41" i="9"/>
  <c r="D41" i="9" s="1"/>
  <c r="E41" i="9" s="1"/>
  <c r="C42" i="9"/>
  <c r="D42" i="9" s="1"/>
  <c r="E42" i="9" s="1"/>
  <c r="C43" i="9"/>
  <c r="F43" i="9"/>
  <c r="I43" i="9"/>
  <c r="C47" i="10"/>
  <c r="G45" i="12"/>
  <c r="C29" i="13" s="1"/>
  <c r="B46" i="14"/>
  <c r="C46" i="14"/>
  <c r="B48" i="14"/>
  <c r="S8" i="9"/>
  <c r="D21" i="13"/>
  <c r="D15" i="7"/>
  <c r="N9" i="9"/>
  <c r="O9" i="9" s="1"/>
  <c r="P9" i="9" s="1"/>
  <c r="O8" i="9"/>
  <c r="B14" i="7"/>
  <c r="C14" i="7"/>
  <c r="D14" i="7"/>
  <c r="E14" i="7"/>
  <c r="D23" i="13"/>
  <c r="F24" i="20"/>
  <c r="G24" i="20"/>
  <c r="P8" i="9"/>
  <c r="F15" i="22"/>
  <c r="G20" i="22"/>
  <c r="F18" i="22"/>
  <c r="F16" i="22"/>
  <c r="H22" i="22"/>
  <c r="H19" i="22"/>
  <c r="G21" i="22"/>
  <c r="H25" i="22"/>
  <c r="H26" i="22"/>
  <c r="H23" i="22"/>
  <c r="H17" i="22"/>
  <c r="G17" i="22"/>
  <c r="G19" i="22"/>
  <c r="G15" i="22"/>
  <c r="H21" i="22"/>
  <c r="G23" i="22"/>
  <c r="G26" i="22" l="1"/>
  <c r="G16" i="22"/>
  <c r="F14" i="7"/>
  <c r="N10" i="9"/>
  <c r="B17" i="7"/>
  <c r="U8" i="9"/>
  <c r="V8" i="9" s="1"/>
  <c r="T9" i="9"/>
  <c r="O22" i="20"/>
  <c r="N22" i="20"/>
  <c r="C23" i="13"/>
  <c r="C20" i="13"/>
  <c r="C21" i="13"/>
  <c r="C22" i="13"/>
  <c r="E25" i="20"/>
  <c r="D34" i="20"/>
  <c r="D37" i="20" s="1"/>
  <c r="G31" i="20"/>
  <c r="F31" i="20"/>
  <c r="C4" i="4"/>
  <c r="D3" i="4"/>
  <c r="H24" i="22"/>
  <c r="E16" i="7"/>
  <c r="G25" i="22"/>
  <c r="I25" i="22" s="1"/>
  <c r="D16" i="7"/>
  <c r="D17" i="7" s="1"/>
  <c r="D25" i="7" s="1"/>
  <c r="C16" i="7"/>
  <c r="F16" i="7" s="1"/>
  <c r="Q9" i="9"/>
  <c r="E17" i="7"/>
  <c r="C15" i="7"/>
  <c r="C17" i="7" s="1"/>
  <c r="H15" i="22"/>
  <c r="I15" i="22" s="1"/>
  <c r="E15" i="7"/>
  <c r="H27" i="22"/>
  <c r="D24" i="7"/>
  <c r="F28" i="20"/>
  <c r="G28" i="20"/>
  <c r="B22" i="13"/>
  <c r="B21" i="13"/>
  <c r="E21" i="13" s="1"/>
  <c r="B20" i="13"/>
  <c r="B23" i="13"/>
  <c r="E23" i="13" s="1"/>
  <c r="F26" i="20"/>
  <c r="G26" i="20"/>
  <c r="K14" i="9"/>
  <c r="J43" i="9"/>
  <c r="G25" i="20"/>
  <c r="F25" i="20"/>
  <c r="E34" i="20"/>
  <c r="E37" i="20"/>
  <c r="H9" i="9"/>
  <c r="H43" i="9" s="1"/>
  <c r="G43" i="9"/>
  <c r="G27" i="20"/>
  <c r="F27" i="20"/>
  <c r="I16" i="22"/>
  <c r="I20" i="5"/>
  <c r="D20" i="5"/>
  <c r="G32" i="20"/>
  <c r="F32" i="20"/>
  <c r="F30" i="20"/>
  <c r="G30" i="20"/>
  <c r="Q10" i="9"/>
  <c r="R9" i="9"/>
  <c r="F29" i="20"/>
  <c r="G29" i="20"/>
  <c r="D43" i="9"/>
  <c r="E9" i="9"/>
  <c r="E43" i="9" s="1"/>
  <c r="K43" i="9"/>
  <c r="D22" i="13"/>
  <c r="D20" i="13"/>
  <c r="D24" i="13" s="1"/>
  <c r="F20" i="22"/>
  <c r="I20" i="22" s="1"/>
  <c r="F26" i="22"/>
  <c r="I26" i="22" s="1"/>
  <c r="F17" i="22"/>
  <c r="F23" i="22"/>
  <c r="I23" i="22" s="1"/>
  <c r="F21" i="22"/>
  <c r="I21" i="22" s="1"/>
  <c r="F19" i="22"/>
  <c r="I19" i="22" s="1"/>
  <c r="F24" i="22"/>
  <c r="I24" i="22" s="1"/>
  <c r="F22" i="22"/>
  <c r="I22" i="22" s="1"/>
  <c r="K23" i="20"/>
  <c r="G18" i="22"/>
  <c r="G27" i="22" s="1"/>
  <c r="O10" i="9" l="1"/>
  <c r="P10" i="9" s="1"/>
  <c r="N11" i="9"/>
  <c r="C24" i="7"/>
  <c r="C25" i="7"/>
  <c r="C71" i="22"/>
  <c r="I71" i="22" s="1"/>
  <c r="J71" i="22" s="1"/>
  <c r="C47" i="22"/>
  <c r="I47" i="22" s="1"/>
  <c r="J47" i="22" s="1"/>
  <c r="C59" i="22"/>
  <c r="I59" i="22" s="1"/>
  <c r="J59" i="22" s="1"/>
  <c r="C56" i="22"/>
  <c r="C68" i="22"/>
  <c r="C44" i="22"/>
  <c r="C5" i="4"/>
  <c r="D4" i="4"/>
  <c r="C70" i="22"/>
  <c r="I70" i="22" s="1"/>
  <c r="J70" i="22" s="1"/>
  <c r="C46" i="22"/>
  <c r="C58" i="22"/>
  <c r="C65" i="22"/>
  <c r="C41" i="22"/>
  <c r="C53" i="22"/>
  <c r="C62" i="22"/>
  <c r="C38" i="22"/>
  <c r="C50" i="22"/>
  <c r="I50" i="22" s="1"/>
  <c r="J50" i="22" s="1"/>
  <c r="C61" i="22"/>
  <c r="I61" i="22" s="1"/>
  <c r="J61" i="22" s="1"/>
  <c r="C37" i="22"/>
  <c r="I37" i="22" s="1"/>
  <c r="C49" i="22"/>
  <c r="I49" i="22" s="1"/>
  <c r="J49" i="22" s="1"/>
  <c r="T10" i="9"/>
  <c r="U9" i="9"/>
  <c r="V9" i="9" s="1"/>
  <c r="C55" i="22"/>
  <c r="I55" i="22" s="1"/>
  <c r="J55" i="22" s="1"/>
  <c r="C67" i="22"/>
  <c r="C43" i="22"/>
  <c r="I43" i="22" s="1"/>
  <c r="J43" i="22" s="1"/>
  <c r="C57" i="22"/>
  <c r="C69" i="22"/>
  <c r="C45" i="22"/>
  <c r="F15" i="7"/>
  <c r="E25" i="7"/>
  <c r="E24" i="7"/>
  <c r="C54" i="22"/>
  <c r="C66" i="22"/>
  <c r="I66" i="22" s="1"/>
  <c r="J66" i="22" s="1"/>
  <c r="C42" i="22"/>
  <c r="C72" i="22"/>
  <c r="C48" i="22"/>
  <c r="C60" i="22"/>
  <c r="I60" i="22" s="1"/>
  <c r="J60" i="22" s="1"/>
  <c r="C24" i="13"/>
  <c r="B24" i="7"/>
  <c r="B25" i="7"/>
  <c r="C53" i="13"/>
  <c r="D29" i="13"/>
  <c r="E29" i="13" s="1"/>
  <c r="C57" i="13"/>
  <c r="C49" i="13"/>
  <c r="J37" i="22"/>
  <c r="I44" i="22"/>
  <c r="J44" i="22" s="1"/>
  <c r="I68" i="22"/>
  <c r="J68" i="22" s="1"/>
  <c r="I56" i="22"/>
  <c r="J56" i="22" s="1"/>
  <c r="I57" i="22"/>
  <c r="J57" i="22" s="1"/>
  <c r="I69" i="22"/>
  <c r="J69" i="22" s="1"/>
  <c r="I45" i="22"/>
  <c r="J45" i="22" s="1"/>
  <c r="F20" i="5"/>
  <c r="D21" i="5" s="1"/>
  <c r="B24" i="13"/>
  <c r="E20" i="13"/>
  <c r="I18" i="22"/>
  <c r="I67" i="22"/>
  <c r="J67" i="22" s="1"/>
  <c r="I58" i="22"/>
  <c r="J58" i="22" s="1"/>
  <c r="I46" i="22"/>
  <c r="J46" i="22" s="1"/>
  <c r="F27" i="22"/>
  <c r="I17" i="22"/>
  <c r="F37" i="20"/>
  <c r="F34" i="20"/>
  <c r="C55" i="13"/>
  <c r="C51" i="13"/>
  <c r="C47" i="13"/>
  <c r="L23" i="20"/>
  <c r="K24" i="20"/>
  <c r="I54" i="22"/>
  <c r="J54" i="22" s="1"/>
  <c r="I42" i="22"/>
  <c r="J42" i="22" s="1"/>
  <c r="Q11" i="9"/>
  <c r="R10" i="9"/>
  <c r="S10" i="9" s="1"/>
  <c r="I65" i="22"/>
  <c r="J65" i="22" s="1"/>
  <c r="I53" i="22"/>
  <c r="J53" i="22" s="1"/>
  <c r="I41" i="22"/>
  <c r="J41" i="22" s="1"/>
  <c r="I48" i="22"/>
  <c r="J48" i="22" s="1"/>
  <c r="I72" i="22"/>
  <c r="J72" i="22" s="1"/>
  <c r="S9" i="9"/>
  <c r="I38" i="22"/>
  <c r="J38" i="22" s="1"/>
  <c r="I62" i="22"/>
  <c r="J62" i="22" s="1"/>
  <c r="G37" i="20"/>
  <c r="G34" i="20"/>
  <c r="E22" i="13"/>
  <c r="O11" i="9" l="1"/>
  <c r="P11" i="9" s="1"/>
  <c r="N12" i="9"/>
  <c r="U10" i="9"/>
  <c r="V10" i="9" s="1"/>
  <c r="T11" i="9"/>
  <c r="C64" i="22"/>
  <c r="C40" i="22"/>
  <c r="C52" i="22"/>
  <c r="I21" i="5"/>
  <c r="D5" i="4"/>
  <c r="C6" i="4"/>
  <c r="C63" i="22"/>
  <c r="I63" i="22" s="1"/>
  <c r="J63" i="22" s="1"/>
  <c r="C39" i="22"/>
  <c r="C51" i="22"/>
  <c r="C52" i="13"/>
  <c r="C48" i="13"/>
  <c r="C56" i="13"/>
  <c r="C46" i="13"/>
  <c r="C50" i="13"/>
  <c r="C54" i="13"/>
  <c r="M23" i="20"/>
  <c r="I40" i="22"/>
  <c r="J40" i="22" s="1"/>
  <c r="I64" i="22"/>
  <c r="J64" i="22" s="1"/>
  <c r="I52" i="22"/>
  <c r="J52" i="22" s="1"/>
  <c r="F21" i="5"/>
  <c r="I22" i="5" s="1"/>
  <c r="R11" i="9"/>
  <c r="S11" i="9" s="1"/>
  <c r="Q12" i="9"/>
  <c r="L24" i="20"/>
  <c r="M24" i="20" s="1"/>
  <c r="K25" i="20"/>
  <c r="I51" i="22"/>
  <c r="J51" i="22" s="1"/>
  <c r="I39" i="22"/>
  <c r="J39" i="22" s="1"/>
  <c r="I27" i="22"/>
  <c r="O12" i="9" l="1"/>
  <c r="P12" i="9" s="1"/>
  <c r="N13" i="9"/>
  <c r="J74" i="22"/>
  <c r="C7" i="4"/>
  <c r="D6" i="4"/>
  <c r="U11" i="9"/>
  <c r="V11" i="9" s="1"/>
  <c r="T12" i="9"/>
  <c r="I73" i="22"/>
  <c r="N23" i="20"/>
  <c r="O23" i="20"/>
  <c r="R12" i="9"/>
  <c r="Q13" i="9"/>
  <c r="K26" i="20"/>
  <c r="L25" i="20"/>
  <c r="M25" i="20" s="1"/>
  <c r="O24" i="20"/>
  <c r="N24" i="20"/>
  <c r="N14" i="9" l="1"/>
  <c r="O13" i="9"/>
  <c r="P13" i="9" s="1"/>
  <c r="U12" i="9"/>
  <c r="V12" i="9" s="1"/>
  <c r="T13" i="9"/>
  <c r="D7" i="4"/>
  <c r="C8" i="4"/>
  <c r="L26" i="20"/>
  <c r="K27" i="20"/>
  <c r="N25" i="20"/>
  <c r="O25" i="20"/>
  <c r="R13" i="9"/>
  <c r="S13" i="9" s="1"/>
  <c r="Q14" i="9"/>
  <c r="S12" i="9"/>
  <c r="N15" i="9" l="1"/>
  <c r="O14" i="9"/>
  <c r="P14" i="9" s="1"/>
  <c r="D8" i="4"/>
  <c r="C9" i="4"/>
  <c r="T14" i="9"/>
  <c r="U13" i="9"/>
  <c r="V13" i="9" s="1"/>
  <c r="Q15" i="9"/>
  <c r="R14" i="9"/>
  <c r="S14" i="9" s="1"/>
  <c r="K28" i="20"/>
  <c r="L27" i="20"/>
  <c r="M27" i="20" s="1"/>
  <c r="M26" i="20"/>
  <c r="N16" i="9" l="1"/>
  <c r="O15" i="9"/>
  <c r="P15" i="9" s="1"/>
  <c r="D9" i="4"/>
  <c r="C10" i="4"/>
  <c r="U14" i="9"/>
  <c r="V14" i="9" s="1"/>
  <c r="T15" i="9"/>
  <c r="R15" i="9"/>
  <c r="Q16" i="9"/>
  <c r="N26" i="20"/>
  <c r="O26" i="20"/>
  <c r="N27" i="20"/>
  <c r="O27" i="20"/>
  <c r="L28" i="20"/>
  <c r="M28" i="20" s="1"/>
  <c r="K29" i="20"/>
  <c r="N17" i="9" l="1"/>
  <c r="O16" i="9"/>
  <c r="P16" i="9" s="1"/>
  <c r="U15" i="9"/>
  <c r="V15" i="9" s="1"/>
  <c r="T16" i="9"/>
  <c r="D10" i="4"/>
  <c r="C11" i="4"/>
  <c r="N28" i="20"/>
  <c r="O28" i="20"/>
  <c r="S15" i="9"/>
  <c r="K30" i="20"/>
  <c r="L29" i="20"/>
  <c r="Q17" i="9"/>
  <c r="R16" i="9"/>
  <c r="S16" i="9" s="1"/>
  <c r="N18" i="9" l="1"/>
  <c r="O17" i="9"/>
  <c r="P17" i="9" s="1"/>
  <c r="D11" i="4"/>
  <c r="C12" i="4"/>
  <c r="T17" i="9"/>
  <c r="U16" i="9"/>
  <c r="V16" i="9" s="1"/>
  <c r="L30" i="20"/>
  <c r="M30" i="20" s="1"/>
  <c r="K31" i="20"/>
  <c r="M29" i="20"/>
  <c r="Q18" i="9"/>
  <c r="R17" i="9"/>
  <c r="S17" i="9" s="1"/>
  <c r="O18" i="9" l="1"/>
  <c r="P18" i="9" s="1"/>
  <c r="N19" i="9"/>
  <c r="C13" i="4"/>
  <c r="D13" i="4" s="1"/>
  <c r="D12" i="4"/>
  <c r="T18" i="9"/>
  <c r="U17" i="9"/>
  <c r="V17" i="9" s="1"/>
  <c r="K32" i="20"/>
  <c r="L31" i="20"/>
  <c r="M31" i="20" s="1"/>
  <c r="Q19" i="9"/>
  <c r="R18" i="9"/>
  <c r="S18" i="9" s="1"/>
  <c r="O29" i="20"/>
  <c r="N29" i="20"/>
  <c r="O30" i="20"/>
  <c r="N30" i="20"/>
  <c r="O19" i="9" l="1"/>
  <c r="P19" i="9" s="1"/>
  <c r="N20" i="9"/>
  <c r="D14" i="4"/>
  <c r="U18" i="9"/>
  <c r="V18" i="9" s="1"/>
  <c r="T19" i="9"/>
  <c r="O31" i="20"/>
  <c r="N31" i="20"/>
  <c r="L32" i="20"/>
  <c r="K33" i="20"/>
  <c r="R19" i="9"/>
  <c r="S19" i="9" s="1"/>
  <c r="Q20" i="9"/>
  <c r="N21" i="9" l="1"/>
  <c r="O20" i="9"/>
  <c r="P20" i="9" s="1"/>
  <c r="U19" i="9"/>
  <c r="V19" i="9" s="1"/>
  <c r="T20" i="9"/>
  <c r="M32" i="20"/>
  <c r="L34" i="20"/>
  <c r="L37" i="20" s="1"/>
  <c r="Q21" i="9"/>
  <c r="R20" i="9"/>
  <c r="S20" i="9" s="1"/>
  <c r="N22" i="9" l="1"/>
  <c r="O21" i="9"/>
  <c r="P21" i="9" s="1"/>
  <c r="T21" i="9"/>
  <c r="U20" i="9"/>
  <c r="V20" i="9" s="1"/>
  <c r="R21" i="9"/>
  <c r="S21" i="9" s="1"/>
  <c r="Q22" i="9"/>
  <c r="O32" i="20"/>
  <c r="N32" i="20"/>
  <c r="M37" i="20"/>
  <c r="M34" i="20"/>
  <c r="O22" i="9" l="1"/>
  <c r="P22" i="9" s="1"/>
  <c r="N23" i="9"/>
  <c r="T22" i="9"/>
  <c r="U21" i="9"/>
  <c r="V21" i="9" s="1"/>
  <c r="O37" i="20"/>
  <c r="O34" i="20"/>
  <c r="N34" i="20"/>
  <c r="N37" i="20"/>
  <c r="Q23" i="9"/>
  <c r="R22" i="9"/>
  <c r="S22" i="9" s="1"/>
  <c r="O23" i="9" l="1"/>
  <c r="P23" i="9" s="1"/>
  <c r="N24" i="9"/>
  <c r="U22" i="9"/>
  <c r="V22" i="9" s="1"/>
  <c r="T23" i="9"/>
  <c r="Q24" i="9"/>
  <c r="R23" i="9"/>
  <c r="S23" i="9" s="1"/>
  <c r="O24" i="9" l="1"/>
  <c r="P24" i="9" s="1"/>
  <c r="N25" i="9"/>
  <c r="U23" i="9"/>
  <c r="V23" i="9" s="1"/>
  <c r="T24" i="9"/>
  <c r="Q25" i="9"/>
  <c r="R24" i="9"/>
  <c r="S24" i="9" s="1"/>
  <c r="O25" i="9" l="1"/>
  <c r="P25" i="9" s="1"/>
  <c r="N26" i="9"/>
  <c r="T25" i="9"/>
  <c r="U24" i="9"/>
  <c r="V24" i="9" s="1"/>
  <c r="R25" i="9"/>
  <c r="S25" i="9" s="1"/>
  <c r="Q26" i="9"/>
  <c r="N27" i="9" l="1"/>
  <c r="O26" i="9"/>
  <c r="P26" i="9" s="1"/>
  <c r="U25" i="9"/>
  <c r="V25" i="9" s="1"/>
  <c r="T26" i="9"/>
  <c r="Q27" i="9"/>
  <c r="R26" i="9"/>
  <c r="S26" i="9" s="1"/>
  <c r="O27" i="9" l="1"/>
  <c r="P27" i="9" s="1"/>
  <c r="N28" i="9"/>
  <c r="U26" i="9"/>
  <c r="V26" i="9" s="1"/>
  <c r="T27" i="9"/>
  <c r="Q28" i="9"/>
  <c r="R27" i="9"/>
  <c r="S27" i="9" s="1"/>
  <c r="N29" i="9" l="1"/>
  <c r="O28" i="9"/>
  <c r="P28" i="9" s="1"/>
  <c r="T28" i="9"/>
  <c r="U27" i="9"/>
  <c r="V27" i="9" s="1"/>
  <c r="Q29" i="9"/>
  <c r="R28" i="9"/>
  <c r="S28" i="9" s="1"/>
  <c r="N30" i="9" l="1"/>
  <c r="O29" i="9"/>
  <c r="P29" i="9" s="1"/>
  <c r="T29" i="9"/>
  <c r="U28" i="9"/>
  <c r="V28" i="9" s="1"/>
  <c r="R29" i="9"/>
  <c r="S29" i="9" s="1"/>
  <c r="Q30" i="9"/>
  <c r="O30" i="9" l="1"/>
  <c r="P30" i="9" s="1"/>
  <c r="N31" i="9"/>
  <c r="T30" i="9"/>
  <c r="U29" i="9"/>
  <c r="V29" i="9" s="1"/>
  <c r="Q31" i="9"/>
  <c r="R30" i="9"/>
  <c r="S30" i="9" s="1"/>
  <c r="N32" i="9" l="1"/>
  <c r="O31" i="9"/>
  <c r="P31" i="9" s="1"/>
  <c r="U30" i="9"/>
  <c r="V30" i="9" s="1"/>
  <c r="T31" i="9"/>
  <c r="Q32" i="9"/>
  <c r="R31" i="9"/>
  <c r="S31" i="9" s="1"/>
  <c r="O32" i="9" l="1"/>
  <c r="P32" i="9" s="1"/>
  <c r="N33" i="9"/>
  <c r="U31" i="9"/>
  <c r="V31" i="9" s="1"/>
  <c r="T32" i="9"/>
  <c r="Q33" i="9"/>
  <c r="R32" i="9"/>
  <c r="S32" i="9" s="1"/>
  <c r="O33" i="9" l="1"/>
  <c r="P33" i="9" s="1"/>
  <c r="N34" i="9"/>
  <c r="U32" i="9"/>
  <c r="V32" i="9" s="1"/>
  <c r="T33" i="9"/>
  <c r="Q34" i="9"/>
  <c r="R33" i="9"/>
  <c r="S33" i="9" s="1"/>
  <c r="N35" i="9" l="1"/>
  <c r="O34" i="9"/>
  <c r="P34" i="9" s="1"/>
  <c r="U33" i="9"/>
  <c r="V33" i="9" s="1"/>
  <c r="T34" i="9"/>
  <c r="Q35" i="9"/>
  <c r="R34" i="9"/>
  <c r="S34" i="9" s="1"/>
  <c r="N36" i="9" l="1"/>
  <c r="O35" i="9"/>
  <c r="P35" i="9" s="1"/>
  <c r="T35" i="9"/>
  <c r="U34" i="9"/>
  <c r="V34" i="9" s="1"/>
  <c r="Q36" i="9"/>
  <c r="R35" i="9"/>
  <c r="S35" i="9" s="1"/>
  <c r="O36" i="9" l="1"/>
  <c r="P36" i="9" s="1"/>
  <c r="N37" i="9"/>
  <c r="T36" i="9"/>
  <c r="U35" i="9"/>
  <c r="V35" i="9" s="1"/>
  <c r="Q37" i="9"/>
  <c r="R36" i="9"/>
  <c r="S36" i="9" s="1"/>
  <c r="O37" i="9" l="1"/>
  <c r="P37" i="9" s="1"/>
  <c r="N38" i="9"/>
  <c r="T37" i="9"/>
  <c r="U36" i="9"/>
  <c r="V36" i="9" s="1"/>
  <c r="Q38" i="9"/>
  <c r="R37" i="9"/>
  <c r="S37" i="9" s="1"/>
  <c r="O38" i="9" l="1"/>
  <c r="P38" i="9" s="1"/>
  <c r="N39" i="9"/>
  <c r="U37" i="9"/>
  <c r="V37" i="9" s="1"/>
  <c r="T38" i="9"/>
  <c r="Q39" i="9"/>
  <c r="R38" i="9"/>
  <c r="S38" i="9" s="1"/>
  <c r="O39" i="9" l="1"/>
  <c r="P39" i="9" s="1"/>
  <c r="N40" i="9"/>
  <c r="U38" i="9"/>
  <c r="V38" i="9" s="1"/>
  <c r="T39" i="9"/>
  <c r="Q40" i="9"/>
  <c r="R39" i="9"/>
  <c r="S39" i="9" s="1"/>
  <c r="O40" i="9" l="1"/>
  <c r="P40" i="9" s="1"/>
  <c r="N41" i="9"/>
  <c r="T40" i="9"/>
  <c r="U39" i="9"/>
  <c r="V39" i="9" s="1"/>
  <c r="R40" i="9"/>
  <c r="S40" i="9" s="1"/>
  <c r="Q41" i="9"/>
  <c r="N42" i="9" l="1"/>
  <c r="O41" i="9"/>
  <c r="U40" i="9"/>
  <c r="V40" i="9" s="1"/>
  <c r="T41" i="9"/>
  <c r="R41" i="9"/>
  <c r="S41" i="9" s="1"/>
  <c r="Q42" i="9"/>
  <c r="P41" i="9" l="1"/>
  <c r="N43" i="9"/>
  <c r="O42" i="9"/>
  <c r="P42" i="9" s="1"/>
  <c r="P43" i="9" s="1"/>
  <c r="U41" i="9"/>
  <c r="V41" i="9" s="1"/>
  <c r="T42" i="9"/>
  <c r="R42" i="9"/>
  <c r="Q43" i="9"/>
  <c r="O43" i="9" l="1"/>
  <c r="U42" i="9"/>
  <c r="T43" i="9"/>
  <c r="S42" i="9"/>
  <c r="S43" i="9" s="1"/>
  <c r="R43" i="9"/>
  <c r="V42" i="9" l="1"/>
  <c r="V43" i="9" s="1"/>
  <c r="U4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Mikko Tarkkala</author>
    <author>Mira Korhonen</author>
  </authors>
  <commentList>
    <comment ref="C27" authorId="0" shapeId="0" xr:uid="{00000000-0006-0000-0100-000001000000}">
      <text>
        <r>
          <rPr>
            <b/>
            <sz val="16"/>
            <color indexed="81"/>
            <rFont val="Tahoma"/>
            <family val="2"/>
          </rPr>
          <t>=(26+28)/2</t>
        </r>
      </text>
    </comment>
    <comment ref="G27" authorId="1" shapeId="0" xr:uid="{00000000-0006-0000-0100-000002000000}">
      <text>
        <r>
          <rPr>
            <b/>
            <sz val="16"/>
            <color indexed="81"/>
            <rFont val="Tahoma"/>
            <family val="2"/>
          </rPr>
          <t>=(26+28+29+33)/4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Mikko Tarkkala</author>
    <author>tarkkala</author>
  </authors>
  <commentList>
    <comment ref="B13" authorId="0" shapeId="0" xr:uid="{00000000-0006-0000-0E00-000001000000}">
      <text>
        <r>
          <rPr>
            <b/>
            <sz val="16"/>
            <color indexed="81"/>
            <rFont val="Tahoma"/>
            <family val="2"/>
          </rPr>
          <t>=113/4</t>
        </r>
      </text>
    </comment>
    <comment ref="B23" authorId="1" shapeId="0" xr:uid="{00000000-0006-0000-0E00-000002000000}">
      <text>
        <r>
          <rPr>
            <b/>
            <sz val="16"/>
            <color indexed="81"/>
            <rFont val="Tahoma"/>
            <family val="2"/>
          </rPr>
          <t>=46/28,25</t>
        </r>
      </text>
    </comment>
    <comment ref="E23" authorId="1" shapeId="0" xr:uid="{00000000-0006-0000-0E00-000003000000}">
      <text>
        <r>
          <rPr>
            <b/>
            <sz val="16"/>
            <color indexed="81"/>
            <rFont val="Tahoma"/>
            <family val="2"/>
          </rPr>
          <t>Q4 "kausikerroin"
=(1,628+1,456+1,299)/3</t>
        </r>
      </text>
    </comment>
    <comment ref="E29" authorId="0" shapeId="0" xr:uid="{00000000-0006-0000-0E00-000004000000}">
      <text>
        <r>
          <rPr>
            <b/>
            <sz val="16"/>
            <color indexed="81"/>
            <rFont val="Tahoma"/>
            <family val="2"/>
          </rPr>
          <t>=127,98*1,461</t>
        </r>
      </text>
    </comment>
    <comment ref="C56" authorId="1" shapeId="0" xr:uid="{00000000-0006-0000-0E00-000005000000}">
      <text>
        <r>
          <rPr>
            <b/>
            <sz val="16"/>
            <color indexed="81"/>
            <rFont val="Tahoma"/>
            <family val="2"/>
          </rPr>
          <t>=(9,86+5,91*23)*1,237</t>
        </r>
      </text>
    </comment>
    <comment ref="C57" authorId="1" shapeId="0" xr:uid="{00000000-0006-0000-0E00-000006000000}">
      <text>
        <r>
          <rPr>
            <b/>
            <sz val="16"/>
            <color indexed="81"/>
            <rFont val="Tahoma"/>
            <family val="2"/>
          </rPr>
          <t>=(9,86+5,91*24)*1,461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Mikko Tarkkala</author>
  </authors>
  <commentList>
    <comment ref="C12" authorId="0" shapeId="0" xr:uid="{00000000-0006-0000-0200-000001000000}">
      <text>
        <r>
          <rPr>
            <b/>
            <sz val="16"/>
            <color indexed="81"/>
            <rFont val="Tahoma"/>
            <family val="2"/>
          </rPr>
          <t xml:space="preserve">Annettu tehtävässä
</t>
        </r>
        <r>
          <rPr>
            <b/>
            <sz val="12"/>
            <color indexed="81"/>
            <rFont val="Tahoma"/>
            <family val="2"/>
          </rPr>
          <t>(jos ei ole annettu, niin usein oletetaan
olevan sama kuin 1. toteutunut)</t>
        </r>
      </text>
    </comment>
    <comment ref="C17" authorId="0" shapeId="0" xr:uid="{00000000-0006-0000-0200-000002000000}">
      <text>
        <r>
          <rPr>
            <b/>
            <sz val="12"/>
            <color indexed="81"/>
            <rFont val="Tahoma"/>
            <family val="2"/>
          </rPr>
          <t xml:space="preserve">=alfa*ed.toteutunut+(1-alfa)*ed. ennuste
</t>
        </r>
        <r>
          <rPr>
            <b/>
            <sz val="16"/>
            <color indexed="81"/>
            <rFont val="Tahoma"/>
            <family val="2"/>
          </rPr>
          <t>=0,4*21+(1-0,4)*27,46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Mira Korhonen</author>
  </authors>
  <commentList>
    <comment ref="K22" authorId="0" shapeId="0" xr:uid="{00000000-0006-0000-0300-000001000000}">
      <text>
        <r>
          <rPr>
            <sz val="22"/>
            <color indexed="81"/>
            <rFont val="Tahoma"/>
            <family val="2"/>
          </rPr>
          <t>=0,6*20+(1-0,6)*22</t>
        </r>
      </text>
    </comment>
    <comment ref="C24" authorId="0" shapeId="0" xr:uid="{00000000-0006-0000-0300-000002000000}">
      <text>
        <r>
          <rPr>
            <sz val="22"/>
            <color indexed="81"/>
            <rFont val="Tahoma"/>
            <family val="2"/>
          </rPr>
          <t>=(3/6)*27+(2/6)*24+(1/6)*20</t>
        </r>
      </text>
    </comment>
    <comment ref="E24" authorId="0" shapeId="0" xr:uid="{00000000-0006-0000-0300-000003000000}">
      <text>
        <r>
          <rPr>
            <sz val="22"/>
            <color indexed="81"/>
            <rFont val="Tahoma"/>
            <family val="2"/>
          </rPr>
          <t>Itseisarvo Excelissä =ABS(arvo)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tarkkala</author>
  </authors>
  <commentList>
    <comment ref="C13" authorId="0" shapeId="0" xr:uid="{00000000-0006-0000-0500-000001000000}">
      <text>
        <r>
          <rPr>
            <b/>
            <sz val="16"/>
            <color indexed="81"/>
            <rFont val="Tahoma"/>
            <family val="2"/>
          </rPr>
          <t>=alfa*32+(1-alfa)*ed.ennuste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tarkkala</author>
  </authors>
  <commentList>
    <comment ref="D21" authorId="0" shapeId="0" xr:uid="{00000000-0006-0000-0600-000001000000}">
      <text>
        <r>
          <rPr>
            <b/>
            <sz val="14"/>
            <color indexed="81"/>
            <rFont val="Tahoma"/>
            <family val="2"/>
          </rPr>
          <t>=0,2*840+(1-0,2)*(801,1+50,3)</t>
        </r>
      </text>
    </comment>
    <comment ref="F21" authorId="0" shapeId="0" xr:uid="{00000000-0006-0000-0600-000002000000}">
      <text>
        <r>
          <rPr>
            <b/>
            <sz val="14"/>
            <color indexed="81"/>
            <rFont val="Tahoma"/>
            <family val="2"/>
          </rPr>
          <t>=0,4*(849,1-801,1)+(1-0,4)*50,3</t>
        </r>
      </text>
    </comment>
    <comment ref="I22" authorId="0" shapeId="0" xr:uid="{00000000-0006-0000-0600-000003000000}">
      <text>
        <r>
          <rPr>
            <b/>
            <sz val="14"/>
            <color indexed="81"/>
            <rFont val="Tahoma"/>
            <family val="2"/>
          </rPr>
          <t>=849,1+49,4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tarkkala</author>
  </authors>
  <commentList>
    <comment ref="B14" authorId="0" shapeId="0" xr:uid="{00000000-0006-0000-0800-000001000000}">
      <text>
        <r>
          <rPr>
            <b/>
            <sz val="12"/>
            <color indexed="81"/>
            <rFont val="Tahoma"/>
            <family val="2"/>
          </rPr>
          <t>=3000/10000</t>
        </r>
      </text>
    </comment>
    <comment ref="B17" authorId="0" shapeId="0" xr:uid="{00000000-0006-0000-0800-000002000000}">
      <text>
        <r>
          <rPr>
            <b/>
            <sz val="11"/>
            <color indexed="81"/>
            <rFont val="Tahoma"/>
            <family val="2"/>
          </rPr>
          <t>=(30,0%+27,5%+25,8%)/3</t>
        </r>
      </text>
    </comment>
    <comment ref="B25" authorId="0" shapeId="0" xr:uid="{00000000-0006-0000-0800-000003000000}">
      <text>
        <r>
          <rPr>
            <b/>
            <sz val="12"/>
            <color indexed="81"/>
            <rFont val="Tahoma"/>
            <family val="2"/>
          </rPr>
          <t>=27,8%*14800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Mikko Tarkkala</author>
  </authors>
  <commentList>
    <comment ref="B29" authorId="0" shapeId="0" xr:uid="{00000000-0006-0000-0900-000001000000}">
      <text>
        <r>
          <rPr>
            <sz val="18"/>
            <color indexed="81"/>
            <rFont val="Tahoma"/>
            <family val="2"/>
          </rPr>
          <t>Ei hullumpi testi!</t>
        </r>
      </text>
    </comment>
    <comment ref="C47" authorId="0" shapeId="0" xr:uid="{00000000-0006-0000-0900-000002000000}">
      <text>
        <r>
          <rPr>
            <b/>
            <sz val="16"/>
            <color indexed="81"/>
            <rFont val="Tahoma"/>
            <family val="2"/>
          </rPr>
          <t>=4,184+0,943*80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tarkkam2</author>
    <author>Mikko Tarkkala</author>
  </authors>
  <commentList>
    <comment ref="H10" authorId="0" shapeId="0" xr:uid="{00000000-0006-0000-0C00-000001000000}">
      <text>
        <r>
          <rPr>
            <b/>
            <sz val="9"/>
            <color indexed="81"/>
            <rFont val="Tahoma"/>
            <family val="2"/>
          </rPr>
          <t>=27967+(-500)*4</t>
        </r>
      </text>
    </comment>
    <comment ref="F15" authorId="1" shapeId="0" xr:uid="{00000000-0006-0000-0C00-000002000000}">
      <text>
        <r>
          <rPr>
            <b/>
            <sz val="9"/>
            <color indexed="81"/>
            <rFont val="Tahoma"/>
            <family val="2"/>
          </rPr>
          <t>=1847/27440</t>
        </r>
      </text>
    </comment>
    <comment ref="I15" authorId="1" shapeId="0" xr:uid="{00000000-0006-0000-0C00-000003000000}">
      <text>
        <r>
          <rPr>
            <b/>
            <sz val="9"/>
            <color indexed="81"/>
            <rFont val="Tahoma"/>
            <family val="2"/>
          </rPr>
          <t>=(6,7%+7,6%+7,5%)/3</t>
        </r>
      </text>
    </comment>
    <comment ref="C37" authorId="1" shapeId="0" xr:uid="{00000000-0006-0000-0C00-000004000000}">
      <text>
        <r>
          <rPr>
            <b/>
            <sz val="11"/>
            <color indexed="81"/>
            <rFont val="Tahoma"/>
            <family val="2"/>
          </rPr>
          <t>Vuoden 1 kysyntä regressioanalyysillä * ka. tammikuun prosenttiosuus vuosikysynnästä
=(27967+(-500)*1)*7,27%
=27467*7,27%
=1997</t>
        </r>
      </text>
    </comment>
    <comment ref="C45" authorId="1" shapeId="0" xr:uid="{00000000-0006-0000-0C00-000005000000}">
      <text>
        <r>
          <rPr>
            <b/>
            <sz val="9"/>
            <color indexed="81"/>
            <rFont val="Tahoma"/>
            <family val="2"/>
          </rPr>
          <t>=27467*7,64%</t>
        </r>
      </text>
    </comment>
    <comment ref="C57" authorId="1" shapeId="0" xr:uid="{00000000-0006-0000-0C00-000006000000}">
      <text>
        <r>
          <rPr>
            <b/>
            <sz val="9"/>
            <color indexed="81"/>
            <rFont val="Tahoma"/>
            <family val="2"/>
          </rPr>
          <t>=26967*7,64%</t>
        </r>
      </text>
    </comment>
    <comment ref="C69" authorId="1" shapeId="0" xr:uid="{00000000-0006-0000-0C00-000007000000}">
      <text>
        <r>
          <rPr>
            <b/>
            <sz val="9"/>
            <color indexed="81"/>
            <rFont val="Tahoma"/>
            <family val="2"/>
          </rPr>
          <t>=26467*7,64%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tarkkala</author>
  </authors>
  <commentList>
    <comment ref="G45" authorId="0" shapeId="0" xr:uid="{00000000-0006-0000-0D00-000001000000}">
      <text>
        <r>
          <rPr>
            <b/>
            <sz val="16"/>
            <color indexed="81"/>
            <rFont val="Tahoma"/>
            <family val="2"/>
          </rPr>
          <t>9,86+5,91*20</t>
        </r>
      </text>
    </comment>
  </commentList>
</comments>
</file>

<file path=xl/sharedStrings.xml><?xml version="1.0" encoding="utf-8"?>
<sst xmlns="http://schemas.openxmlformats.org/spreadsheetml/2006/main" count="650" uniqueCount="289">
  <si>
    <t>Viikko 1</t>
  </si>
  <si>
    <t>Viikko 2</t>
  </si>
  <si>
    <t>Viikko 3</t>
  </si>
  <si>
    <t>Viikko 4</t>
  </si>
  <si>
    <t>Viikko 5</t>
  </si>
  <si>
    <t>Viikko 6</t>
  </si>
  <si>
    <t>Viikko 7</t>
  </si>
  <si>
    <t>Viikko 8</t>
  </si>
  <si>
    <t>Viikko 9</t>
  </si>
  <si>
    <t>Viikko 10</t>
  </si>
  <si>
    <t>Viikko 11</t>
  </si>
  <si>
    <t>???</t>
  </si>
  <si>
    <t>Toteutuneet keikat</t>
  </si>
  <si>
    <t>MAD</t>
  </si>
  <si>
    <t>Tammikuu</t>
  </si>
  <si>
    <t>Helmikuu</t>
  </si>
  <si>
    <t>Maaliskuu</t>
  </si>
  <si>
    <t>Huhtikuu</t>
  </si>
  <si>
    <t>Toukokuu</t>
  </si>
  <si>
    <t>Kesäkuu</t>
  </si>
  <si>
    <t>Heinäkuu</t>
  </si>
  <si>
    <t>Elokuu</t>
  </si>
  <si>
    <t>Syyskuu</t>
  </si>
  <si>
    <t>Lokakuu</t>
  </si>
  <si>
    <t>Marraskuu</t>
  </si>
  <si>
    <t>Joulukuu</t>
  </si>
  <si>
    <t>Myynti</t>
  </si>
  <si>
    <t>Ennuste</t>
  </si>
  <si>
    <t>Alfa</t>
  </si>
  <si>
    <t>-</t>
  </si>
  <si>
    <t xml:space="preserve">Ennuste jaksolle            </t>
  </si>
  <si>
    <t>Beta</t>
  </si>
  <si>
    <t>Ennuste                alfa=1                     (ei trendiä)</t>
  </si>
  <si>
    <t>Neljännes</t>
  </si>
  <si>
    <t>I</t>
  </si>
  <si>
    <t>II</t>
  </si>
  <si>
    <t>III</t>
  </si>
  <si>
    <t>IV</t>
  </si>
  <si>
    <t>total</t>
  </si>
  <si>
    <t>Vuosi 1</t>
  </si>
  <si>
    <t>Vuosi 2</t>
  </si>
  <si>
    <t>Vuosi 3</t>
  </si>
  <si>
    <t>Vuosi 4</t>
  </si>
  <si>
    <t>?</t>
  </si>
  <si>
    <t>ka.</t>
  </si>
  <si>
    <t>Osuus</t>
  </si>
  <si>
    <t>1-Tammikuu</t>
  </si>
  <si>
    <t>1-Helmikuu</t>
  </si>
  <si>
    <t>1-Maaliskuu</t>
  </si>
  <si>
    <t>1-Huhtikuu</t>
  </si>
  <si>
    <t>1-Toukokuu</t>
  </si>
  <si>
    <t>1-Kesäkuu</t>
  </si>
  <si>
    <t>1-Heinäkuu</t>
  </si>
  <si>
    <t>1-Elokuu</t>
  </si>
  <si>
    <t>1-Syyskuu</t>
  </si>
  <si>
    <t>1-Lokakuu</t>
  </si>
  <si>
    <t>1-Marraskuu</t>
  </si>
  <si>
    <t>1-Joulukuu</t>
  </si>
  <si>
    <t>2-Tammikuu</t>
  </si>
  <si>
    <t>2-Helmikuu</t>
  </si>
  <si>
    <t>2-Maaliskuu</t>
  </si>
  <si>
    <t>2-Huhtikuu</t>
  </si>
  <si>
    <t>2-Toukokuu</t>
  </si>
  <si>
    <t>2-Kesäkuu</t>
  </si>
  <si>
    <t>2-Heinäkuu</t>
  </si>
  <si>
    <t>2-Elokuu</t>
  </si>
  <si>
    <t>2-Syyskuu</t>
  </si>
  <si>
    <t>2-Lokakuu</t>
  </si>
  <si>
    <t>2-Marraskuu</t>
  </si>
  <si>
    <t>2-Joulukuu</t>
  </si>
  <si>
    <t>3-Tammikuu</t>
  </si>
  <si>
    <t>3-Helmikuu</t>
  </si>
  <si>
    <t>3-Maaliskuu</t>
  </si>
  <si>
    <t>3-Huhtikuu</t>
  </si>
  <si>
    <t>3-Toukokuu</t>
  </si>
  <si>
    <t>3-Kesäkuu</t>
  </si>
  <si>
    <t>3-Heinäkuu</t>
  </si>
  <si>
    <t>3-Elokuu</t>
  </si>
  <si>
    <t>3-Syyskuu</t>
  </si>
  <si>
    <t>3-Lokakuu</t>
  </si>
  <si>
    <t>3-Marraskuu</t>
  </si>
  <si>
    <t>3-Joulukuu</t>
  </si>
  <si>
    <t>4-Tammikuu</t>
  </si>
  <si>
    <t>1kk liukuva</t>
  </si>
  <si>
    <t>2kk liukuva</t>
  </si>
  <si>
    <t>3kk liukuva</t>
  </si>
  <si>
    <t>Jaksoja</t>
  </si>
  <si>
    <t>CFE</t>
  </si>
  <si>
    <t>Työntekijä</t>
  </si>
  <si>
    <t>A</t>
  </si>
  <si>
    <t>B</t>
  </si>
  <si>
    <t>C</t>
  </si>
  <si>
    <t>D</t>
  </si>
  <si>
    <t>E</t>
  </si>
  <si>
    <t>F</t>
  </si>
  <si>
    <t>G</t>
  </si>
  <si>
    <t>H</t>
  </si>
  <si>
    <t>J</t>
  </si>
  <si>
    <t>K</t>
  </si>
  <si>
    <t>L</t>
  </si>
  <si>
    <t>M</t>
  </si>
  <si>
    <t>N</t>
  </si>
  <si>
    <t>O</t>
  </si>
  <si>
    <t>P</t>
  </si>
  <si>
    <t>Q</t>
  </si>
  <si>
    <t>R</t>
  </si>
  <si>
    <t>S</t>
  </si>
  <si>
    <t>T</t>
  </si>
  <si>
    <t>SUMMARY OUTPUT</t>
  </si>
  <si>
    <t>Regression Statistics</t>
  </si>
  <si>
    <t>Multiple R</t>
  </si>
  <si>
    <t>R Square</t>
  </si>
  <si>
    <t>Adjusted R Square</t>
  </si>
  <si>
    <t>Standard Error</t>
  </si>
  <si>
    <t>Observations</t>
  </si>
  <si>
    <t>ANOVA</t>
  </si>
  <si>
    <t>df</t>
  </si>
  <si>
    <t>SS</t>
  </si>
  <si>
    <t>MS</t>
  </si>
  <si>
    <t>Significance F</t>
  </si>
  <si>
    <t>Regression</t>
  </si>
  <si>
    <t>Residual</t>
  </si>
  <si>
    <t>Total</t>
  </si>
  <si>
    <t>Coefficients</t>
  </si>
  <si>
    <t>t Stat</t>
  </si>
  <si>
    <t>P-value</t>
  </si>
  <si>
    <t>Lower 95%</t>
  </si>
  <si>
    <t>Upper 95%</t>
  </si>
  <si>
    <t>Lower 95,0%</t>
  </si>
  <si>
    <t>Upper 95,0%</t>
  </si>
  <si>
    <t>Intercept</t>
  </si>
  <si>
    <t>X Variable 1</t>
  </si>
  <si>
    <t>Jakso</t>
  </si>
  <si>
    <t>Vuosi ja neljännes</t>
  </si>
  <si>
    <t>1-I</t>
  </si>
  <si>
    <t>1-II</t>
  </si>
  <si>
    <t>1-III</t>
  </si>
  <si>
    <t>1-IV</t>
  </si>
  <si>
    <t>2-I</t>
  </si>
  <si>
    <t>2-II</t>
  </si>
  <si>
    <t>2-III</t>
  </si>
  <si>
    <t>2-IV</t>
  </si>
  <si>
    <t>3-I</t>
  </si>
  <si>
    <t>3-II</t>
  </si>
  <si>
    <t>3-III</t>
  </si>
  <si>
    <t>3-IV</t>
  </si>
  <si>
    <t>5-IV</t>
  </si>
  <si>
    <t>Ka. myynti</t>
  </si>
  <si>
    <t>Ka.</t>
  </si>
  <si>
    <t>Regressioennuste-</t>
  </si>
  <si>
    <t>Kausi-kerroin</t>
  </si>
  <si>
    <t>Kysyntä-ennuste</t>
  </si>
  <si>
    <t>6-I</t>
  </si>
  <si>
    <t>6-II</t>
  </si>
  <si>
    <t>6-III</t>
  </si>
  <si>
    <t>6-IV</t>
  </si>
  <si>
    <t>Keskiarvot</t>
  </si>
  <si>
    <t>Ka. 1 &amp; 2</t>
  </si>
  <si>
    <r>
      <t>Toteutuneet vuokraukset          D</t>
    </r>
    <r>
      <rPr>
        <vertAlign val="subscript"/>
        <sz val="22"/>
        <rFont val="Arial"/>
        <family val="2"/>
      </rPr>
      <t>t</t>
    </r>
  </si>
  <si>
    <r>
      <t>Toteutunut kpl määrä        D</t>
    </r>
    <r>
      <rPr>
        <vertAlign val="subscript"/>
        <sz val="22"/>
        <rFont val="Arial"/>
        <family val="2"/>
      </rPr>
      <t>t</t>
    </r>
  </si>
  <si>
    <r>
      <t>Tasoitettu ka. määrä          A</t>
    </r>
    <r>
      <rPr>
        <vertAlign val="subscript"/>
        <sz val="22"/>
        <rFont val="Arial"/>
        <family val="2"/>
      </rPr>
      <t>t</t>
    </r>
    <r>
      <rPr>
        <sz val="22"/>
        <rFont val="Arial"/>
        <family val="2"/>
      </rPr>
      <t xml:space="preserve"> </t>
    </r>
  </si>
  <si>
    <r>
      <t>Tasoitettu ka. trendi              T</t>
    </r>
    <r>
      <rPr>
        <vertAlign val="subscript"/>
        <sz val="22"/>
        <rFont val="Arial"/>
        <family val="2"/>
      </rPr>
      <t>t</t>
    </r>
    <r>
      <rPr>
        <sz val="22"/>
        <rFont val="Arial"/>
        <family val="2"/>
      </rPr>
      <t xml:space="preserve"> </t>
    </r>
  </si>
  <si>
    <t>Regressio</t>
  </si>
  <si>
    <t>Naivi</t>
  </si>
  <si>
    <t>t-9</t>
  </si>
  <si>
    <t>t-8</t>
  </si>
  <si>
    <t>t-7</t>
  </si>
  <si>
    <t>t-6</t>
  </si>
  <si>
    <t>t-5</t>
  </si>
  <si>
    <t>t-4</t>
  </si>
  <si>
    <t>t-3</t>
  </si>
  <si>
    <t>t-2</t>
  </si>
  <si>
    <t>t-1</t>
  </si>
  <si>
    <t>t</t>
  </si>
  <si>
    <t>pieni a</t>
  </si>
  <si>
    <t>suuri a</t>
  </si>
  <si>
    <t>liukuva (3)</t>
  </si>
  <si>
    <t>Eks.po.tas. ennusteet eri alfan arvoilla</t>
  </si>
  <si>
    <t>Liuk.ka. ennusteet eri jaksojen määrällä</t>
  </si>
  <si>
    <t>Alfa              0,1</t>
  </si>
  <si>
    <t>Alfa            0,2</t>
  </si>
  <si>
    <t>Alfa             0,3</t>
  </si>
  <si>
    <t>(kausivaihtelua ei huomioitu)</t>
  </si>
  <si>
    <t>Testitulos (x)</t>
  </si>
  <si>
    <t>Tuottavuus (y)</t>
  </si>
  <si>
    <t>Testitulos</t>
  </si>
  <si>
    <t>Tuottavuus</t>
  </si>
  <si>
    <t>Regressioennuste jaksolle 20:</t>
  </si>
  <si>
    <t>Virhe          ja CFE</t>
  </si>
  <si>
    <t>Kesäkuu 22</t>
  </si>
  <si>
    <t>Kesäkuu 23</t>
  </si>
  <si>
    <t>Kesäkuu 24</t>
  </si>
  <si>
    <t>Kesäkuu 25</t>
  </si>
  <si>
    <t>Kesäkuu 26</t>
  </si>
  <si>
    <t>Kesäkuu 27</t>
  </si>
  <si>
    <t>Kesäkuu 28</t>
  </si>
  <si>
    <t>Kesäkuu 29</t>
  </si>
  <si>
    <t>Kesäkuu 30</t>
  </si>
  <si>
    <t>Kesäkuu 31</t>
  </si>
  <si>
    <t>Heinäkuu 1</t>
  </si>
  <si>
    <t>Heinäkuu 2</t>
  </si>
  <si>
    <t>Heinäkuu 3</t>
  </si>
  <si>
    <t>Heinäkuu 4</t>
  </si>
  <si>
    <t>Heinäkuu 5</t>
  </si>
  <si>
    <t>Heinäkuu 6</t>
  </si>
  <si>
    <t>Heinäkuu 7</t>
  </si>
  <si>
    <t>Heinäkuu 8</t>
  </si>
  <si>
    <t>Heinäkuu 9</t>
  </si>
  <si>
    <t>Heinäkuu 10</t>
  </si>
  <si>
    <t>Heinäkuu 11</t>
  </si>
  <si>
    <t>Heinäkuu 12</t>
  </si>
  <si>
    <t>Heinäkuu 13</t>
  </si>
  <si>
    <t>Heinäkuu 14</t>
  </si>
  <si>
    <t>Heinäkuu 15</t>
  </si>
  <si>
    <t>Heinäkuu 16</t>
  </si>
  <si>
    <t>Heinäkuu 17</t>
  </si>
  <si>
    <t>Heinäkuu 18</t>
  </si>
  <si>
    <t>Heinäkuu 19</t>
  </si>
  <si>
    <t>Heinäkuu 20</t>
  </si>
  <si>
    <t>Heinäkuu 21</t>
  </si>
  <si>
    <t>Heinäkuu 22</t>
  </si>
  <si>
    <t>Heinäkuu 23</t>
  </si>
  <si>
    <t>Heinäkuu 24</t>
  </si>
  <si>
    <t>Heinäkuu 25</t>
  </si>
  <si>
    <t>Heinäkuu 26</t>
  </si>
  <si>
    <t>Heinäkuu 27</t>
  </si>
  <si>
    <t>Heinäkuu 28</t>
  </si>
  <si>
    <t>Heinäkuu 29</t>
  </si>
  <si>
    <t>Heinäkuu 30</t>
  </si>
  <si>
    <t>Kuukausi</t>
  </si>
  <si>
    <t>Vuosittaisen keskimääräisen vuosineljännes myynnin selvittäminen</t>
  </si>
  <si>
    <t>Neljänneskohtaisen kausikertoimen laskeminen</t>
  </si>
  <si>
    <t>4-I</t>
  </si>
  <si>
    <t>4-II</t>
  </si>
  <si>
    <t>4-III</t>
  </si>
  <si>
    <t>4-IV</t>
  </si>
  <si>
    <t>5-I</t>
  </si>
  <si>
    <t>5-II</t>
  </si>
  <si>
    <t>5-III</t>
  </si>
  <si>
    <t>Ennuste alfa=0,4</t>
  </si>
  <si>
    <t>Kesä 1</t>
  </si>
  <si>
    <t>Kesä 2</t>
  </si>
  <si>
    <r>
      <t>4vk liukuva ennuste        F</t>
    </r>
    <r>
      <rPr>
        <vertAlign val="subscript"/>
        <sz val="22"/>
        <rFont val="Arial"/>
        <family val="2"/>
      </rPr>
      <t>t</t>
    </r>
  </si>
  <si>
    <t>Ennuste               alfa=0,2 - beta=0,4 (trenditasoitettu)</t>
  </si>
  <si>
    <t>Ennuste-virheen itseisarvo</t>
  </si>
  <si>
    <t>Ennuste-virheen      neliö</t>
  </si>
  <si>
    <t>Tammi</t>
  </si>
  <si>
    <t>Helmi</t>
  </si>
  <si>
    <t>Maalis</t>
  </si>
  <si>
    <t>Huhti</t>
  </si>
  <si>
    <t>Touko</t>
  </si>
  <si>
    <t>Kesä</t>
  </si>
  <si>
    <t>Heinä</t>
  </si>
  <si>
    <t xml:space="preserve">Summat </t>
  </si>
  <si>
    <r>
      <t>Myynti toteutunut                                              D</t>
    </r>
    <r>
      <rPr>
        <vertAlign val="subscript"/>
        <sz val="22"/>
        <rFont val="Arial"/>
        <family val="2"/>
      </rPr>
      <t>t</t>
    </r>
  </si>
  <si>
    <r>
      <t>= ( D</t>
    </r>
    <r>
      <rPr>
        <vertAlign val="subscript"/>
        <sz val="22"/>
        <rFont val="Arial"/>
        <family val="2"/>
      </rPr>
      <t xml:space="preserve">t </t>
    </r>
    <r>
      <rPr>
        <sz val="22"/>
        <rFont val="Arial"/>
        <family val="2"/>
      </rPr>
      <t>- F</t>
    </r>
    <r>
      <rPr>
        <vertAlign val="subscript"/>
        <sz val="22"/>
        <rFont val="Arial"/>
        <family val="2"/>
      </rPr>
      <t xml:space="preserve">t </t>
    </r>
    <r>
      <rPr>
        <sz val="22"/>
        <rFont val="Arial"/>
        <family val="2"/>
      </rPr>
      <t>)</t>
    </r>
  </si>
  <si>
    <r>
      <t>| E</t>
    </r>
    <r>
      <rPr>
        <vertAlign val="subscript"/>
        <sz val="22"/>
        <rFont val="Arial"/>
        <family val="2"/>
      </rPr>
      <t>t</t>
    </r>
    <r>
      <rPr>
        <sz val="22"/>
        <rFont val="Arial"/>
        <family val="2"/>
      </rPr>
      <t xml:space="preserve"> |</t>
    </r>
  </si>
  <si>
    <r>
      <t>E</t>
    </r>
    <r>
      <rPr>
        <vertAlign val="subscript"/>
        <sz val="22"/>
        <rFont val="Arial"/>
        <family val="2"/>
      </rPr>
      <t>t</t>
    </r>
    <r>
      <rPr>
        <vertAlign val="superscript"/>
        <sz val="22"/>
        <rFont val="Arial"/>
        <family val="2"/>
      </rPr>
      <t>2</t>
    </r>
    <r>
      <rPr>
        <sz val="22"/>
        <rFont val="Arial"/>
        <family val="2"/>
      </rPr>
      <t xml:space="preserve"> </t>
    </r>
  </si>
  <si>
    <r>
      <t>= ( | E</t>
    </r>
    <r>
      <rPr>
        <vertAlign val="subscript"/>
        <sz val="22"/>
        <rFont val="Arial"/>
        <family val="2"/>
      </rPr>
      <t xml:space="preserve">t </t>
    </r>
    <r>
      <rPr>
        <sz val="22"/>
        <rFont val="Arial"/>
        <family val="2"/>
      </rPr>
      <t>|</t>
    </r>
    <r>
      <rPr>
        <vertAlign val="subscript"/>
        <sz val="22"/>
        <rFont val="Arial"/>
        <family val="2"/>
      </rPr>
      <t xml:space="preserve"> </t>
    </r>
    <r>
      <rPr>
        <sz val="22"/>
        <rFont val="Arial"/>
        <family val="2"/>
      </rPr>
      <t>/ D</t>
    </r>
    <r>
      <rPr>
        <vertAlign val="subscript"/>
        <sz val="22"/>
        <rFont val="Arial"/>
        <family val="2"/>
      </rPr>
      <t xml:space="preserve">t </t>
    </r>
    <r>
      <rPr>
        <sz val="22"/>
        <rFont val="Arial"/>
        <family val="2"/>
      </rPr>
      <t>)</t>
    </r>
  </si>
  <si>
    <r>
      <t xml:space="preserve">Kumulat. virhesumma          </t>
    </r>
    <r>
      <rPr>
        <b/>
        <sz val="22"/>
        <rFont val="Arial"/>
        <family val="2"/>
      </rPr>
      <t>CFE</t>
    </r>
  </si>
  <si>
    <r>
      <t xml:space="preserve">Ka. abs. poikkema          </t>
    </r>
    <r>
      <rPr>
        <b/>
        <sz val="22"/>
        <rFont val="Arial"/>
        <family val="2"/>
      </rPr>
      <t>MAD</t>
    </r>
  </si>
  <si>
    <r>
      <t xml:space="preserve">Ka.            neliövirhe              </t>
    </r>
    <r>
      <rPr>
        <b/>
        <sz val="22"/>
        <rFont val="Arial"/>
        <family val="2"/>
      </rPr>
      <t>MSE</t>
    </r>
  </si>
  <si>
    <t>Elo</t>
  </si>
  <si>
    <t>Syys</t>
  </si>
  <si>
    <t>Loka</t>
  </si>
  <si>
    <t>Marras</t>
  </si>
  <si>
    <t>Joulu</t>
  </si>
  <si>
    <r>
      <t xml:space="preserve">Eks. tas. </t>
    </r>
    <r>
      <rPr>
        <sz val="22"/>
        <rFont val="Arial"/>
        <family val="2"/>
      </rPr>
      <t>α</t>
    </r>
    <r>
      <rPr>
        <sz val="22"/>
        <rFont val="Arial"/>
        <family val="2"/>
      </rPr>
      <t>=0,6                  F</t>
    </r>
    <r>
      <rPr>
        <vertAlign val="subscript"/>
        <sz val="22"/>
        <rFont val="Arial"/>
        <family val="2"/>
      </rPr>
      <t>t</t>
    </r>
  </si>
  <si>
    <t>Prosent. ennuste-         virhe</t>
  </si>
  <si>
    <r>
      <t>3kk painot.       liukuva             F</t>
    </r>
    <r>
      <rPr>
        <vertAlign val="subscript"/>
        <sz val="22"/>
        <rFont val="Arial"/>
        <family val="2"/>
      </rPr>
      <t>t</t>
    </r>
  </si>
  <si>
    <r>
      <t xml:space="preserve">Ka. abs.             %-virhe         </t>
    </r>
    <r>
      <rPr>
        <b/>
        <sz val="22"/>
        <rFont val="Arial"/>
        <family val="2"/>
      </rPr>
      <t>MAPE</t>
    </r>
  </si>
  <si>
    <r>
      <t>2vk liukuva ennuste        F</t>
    </r>
    <r>
      <rPr>
        <vertAlign val="subscript"/>
        <sz val="22"/>
        <rFont val="Arial"/>
        <family val="2"/>
      </rPr>
      <t>t</t>
    </r>
  </si>
  <si>
    <r>
      <t>Ennuste-      virhe              E</t>
    </r>
    <r>
      <rPr>
        <vertAlign val="subscript"/>
        <sz val="22"/>
        <rFont val="Arial"/>
        <family val="2"/>
      </rPr>
      <t>t</t>
    </r>
    <r>
      <rPr>
        <sz val="22"/>
        <rFont val="Arial"/>
        <family val="2"/>
      </rPr>
      <t xml:space="preserve"> </t>
    </r>
  </si>
  <si>
    <t>Ka.osuus</t>
  </si>
  <si>
    <r>
      <t xml:space="preserve"> =&gt; 25967 * 7,27 % = </t>
    </r>
    <r>
      <rPr>
        <b/>
        <i/>
        <u/>
        <sz val="14"/>
        <rFont val="Arial"/>
        <family val="2"/>
      </rPr>
      <t>1888</t>
    </r>
    <r>
      <rPr>
        <b/>
        <sz val="14"/>
        <rFont val="Arial"/>
        <family val="2"/>
      </rPr>
      <t xml:space="preserve"> kpl</t>
    </r>
  </si>
  <si>
    <t>Ennuste neljännen vuoden tammikuulle:</t>
  </si>
  <si>
    <r>
      <t xml:space="preserve"> D</t>
    </r>
    <r>
      <rPr>
        <vertAlign val="subscript"/>
        <sz val="10"/>
        <rFont val="Arial"/>
        <family val="2"/>
      </rPr>
      <t>t</t>
    </r>
  </si>
  <si>
    <r>
      <t>F</t>
    </r>
    <r>
      <rPr>
        <vertAlign val="subscript"/>
        <sz val="10"/>
        <rFont val="Arial"/>
        <family val="2"/>
      </rPr>
      <t>t</t>
    </r>
  </si>
  <si>
    <r>
      <t>E</t>
    </r>
    <r>
      <rPr>
        <vertAlign val="subscript"/>
        <sz val="10"/>
        <rFont val="Arial"/>
        <family val="2"/>
      </rPr>
      <t>t</t>
    </r>
    <r>
      <rPr>
        <sz val="10"/>
        <rFont val="Arial"/>
        <family val="2"/>
      </rPr>
      <t xml:space="preserve"> </t>
    </r>
  </si>
  <si>
    <r>
      <t>| E</t>
    </r>
    <r>
      <rPr>
        <vertAlign val="subscript"/>
        <sz val="10"/>
        <rFont val="Arial"/>
        <family val="2"/>
      </rPr>
      <t>t</t>
    </r>
    <r>
      <rPr>
        <sz val="10"/>
        <rFont val="Arial"/>
        <family val="2"/>
      </rPr>
      <t xml:space="preserve"> |</t>
    </r>
  </si>
  <si>
    <t>Historialliset kuukausiprosenttiosuudet:</t>
  </si>
  <si>
    <t>Vuosikysynnän ennustaminen regressioanalyysillä:</t>
  </si>
  <si>
    <t>Käytetyn ennustemenetelmän ennustevirheanalyysi:</t>
  </si>
  <si>
    <t>==&gt;</t>
  </si>
  <si>
    <t>F (v.1) =</t>
  </si>
  <si>
    <t>F (v.2) =</t>
  </si>
  <si>
    <t>F (v.3) =</t>
  </si>
  <si>
    <t>F (v.4) =</t>
  </si>
  <si>
    <t>Kysyntä / Ennuste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</si>
</sst>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
  </numFmts>
  <fonts count="41" x14ac:knownFonts="1">
    <font>
      <sz val="10"/>
      <name val="Arial"/>
    </font>
    <font>
      <sz val="10"/>
      <name val="Arial"/>
      <family val="2"/>
    </font>
    <font>
      <sz val="8"/>
      <name val="Arial"/>
      <family val="2"/>
    </font>
    <font>
      <sz val="22"/>
      <name val="Arial"/>
      <family val="2"/>
    </font>
    <font>
      <vertAlign val="subscript"/>
      <sz val="22"/>
      <name val="Arial"/>
      <family val="2"/>
    </font>
    <font>
      <b/>
      <sz val="26"/>
      <color indexed="9"/>
      <name val="Arial"/>
      <family val="2"/>
    </font>
    <font>
      <sz val="22"/>
      <color indexed="9"/>
      <name val="Arial"/>
      <family val="2"/>
    </font>
    <font>
      <sz val="26"/>
      <name val="Arial"/>
      <family val="2"/>
    </font>
    <font>
      <b/>
      <i/>
      <sz val="26"/>
      <color indexed="9"/>
      <name val="Arial"/>
      <family val="2"/>
    </font>
    <font>
      <b/>
      <i/>
      <sz val="26"/>
      <name val="Arial"/>
      <family val="2"/>
    </font>
    <font>
      <sz val="14"/>
      <name val="Arial"/>
      <family val="2"/>
    </font>
    <font>
      <i/>
      <sz val="22"/>
      <name val="Arial"/>
      <family val="2"/>
    </font>
    <font>
      <i/>
      <sz val="14"/>
      <name val="Arial"/>
      <family val="2"/>
    </font>
    <font>
      <b/>
      <sz val="14"/>
      <name val="Arial"/>
      <family val="2"/>
    </font>
    <font>
      <sz val="14"/>
      <color indexed="9"/>
      <name val="Arial"/>
      <family val="2"/>
    </font>
    <font>
      <b/>
      <sz val="10"/>
      <name val="Arial"/>
      <family val="2"/>
    </font>
    <font>
      <sz val="16"/>
      <name val="Arial"/>
      <family val="2"/>
    </font>
    <font>
      <sz val="12"/>
      <name val="Arial"/>
      <family val="2"/>
    </font>
    <font>
      <b/>
      <i/>
      <sz val="14"/>
      <color indexed="9"/>
      <name val="Arial"/>
      <family val="2"/>
    </font>
    <font>
      <i/>
      <sz val="12"/>
      <name val="Arial"/>
      <family val="2"/>
    </font>
    <font>
      <b/>
      <sz val="14"/>
      <color indexed="9"/>
      <name val="Arial"/>
      <family val="2"/>
    </font>
    <font>
      <i/>
      <sz val="16"/>
      <name val="Arial"/>
      <family val="2"/>
    </font>
    <font>
      <b/>
      <sz val="16"/>
      <name val="Arial"/>
      <family val="2"/>
    </font>
    <font>
      <b/>
      <sz val="22"/>
      <color indexed="9"/>
      <name val="Arial"/>
      <family val="2"/>
    </font>
    <font>
      <b/>
      <sz val="16"/>
      <color indexed="9"/>
      <name val="Arial"/>
      <family val="2"/>
    </font>
    <font>
      <sz val="12"/>
      <name val="Arial"/>
      <family val="2"/>
    </font>
    <font>
      <b/>
      <sz val="16"/>
      <color indexed="81"/>
      <name val="Tahoma"/>
      <family val="2"/>
    </font>
    <font>
      <b/>
      <sz val="14"/>
      <color indexed="81"/>
      <name val="Tahoma"/>
      <family val="2"/>
    </font>
    <font>
      <sz val="18"/>
      <color indexed="81"/>
      <name val="Tahoma"/>
      <family val="2"/>
    </font>
    <font>
      <b/>
      <sz val="12"/>
      <name val="Arial"/>
      <family val="2"/>
    </font>
    <font>
      <b/>
      <sz val="12"/>
      <color indexed="81"/>
      <name val="Tahoma"/>
      <family val="2"/>
    </font>
    <font>
      <b/>
      <sz val="11"/>
      <color indexed="81"/>
      <name val="Tahoma"/>
      <family val="2"/>
    </font>
    <font>
      <b/>
      <sz val="22"/>
      <name val="Arial"/>
      <family val="2"/>
    </font>
    <font>
      <b/>
      <sz val="20"/>
      <name val="Arial"/>
      <family val="2"/>
    </font>
    <font>
      <sz val="10"/>
      <name val="Arial"/>
      <family val="2"/>
    </font>
    <font>
      <vertAlign val="superscript"/>
      <sz val="22"/>
      <name val="Arial"/>
      <family val="2"/>
    </font>
    <font>
      <sz val="22"/>
      <color indexed="81"/>
      <name val="Tahoma"/>
      <family val="2"/>
    </font>
    <font>
      <b/>
      <i/>
      <u/>
      <sz val="14"/>
      <name val="Arial"/>
      <family val="2"/>
    </font>
    <font>
      <vertAlign val="subscript"/>
      <sz val="10"/>
      <name val="Arial"/>
      <family val="2"/>
    </font>
    <font>
      <sz val="10"/>
      <name val="Arial"/>
      <family val="2"/>
    </font>
    <font>
      <b/>
      <sz val="9"/>
      <color indexed="81"/>
      <name val="Tahoma"/>
      <family val="2"/>
    </font>
  </fonts>
  <fills count="1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57"/>
        <bgColor indexed="64"/>
      </patternFill>
    </fill>
    <fill>
      <patternFill patternType="solid">
        <fgColor indexed="60"/>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dashed">
        <color indexed="64"/>
      </bottom>
      <diagonal/>
    </border>
  </borders>
  <cellStyleXfs count="2">
    <xf numFmtId="0" fontId="0" fillId="0" borderId="0"/>
    <xf numFmtId="9" fontId="1" fillId="0" borderId="0" applyFont="0" applyFill="0" applyBorder="0" applyAlignment="0" applyProtection="0"/>
  </cellStyleXfs>
  <cellXfs count="407">
    <xf numFmtId="0" fontId="0" fillId="0" borderId="0" xfId="0"/>
    <xf numFmtId="0" fontId="3" fillId="2" borderId="0" xfId="0" applyFont="1" applyFill="1"/>
    <xf numFmtId="0" fontId="3" fillId="2" borderId="1" xfId="0" applyFont="1" applyFill="1" applyBorder="1" applyAlignment="1">
      <alignment horizontal="left" indent="1"/>
    </xf>
    <xf numFmtId="0" fontId="3" fillId="2" borderId="2" xfId="0" applyFont="1" applyFill="1" applyBorder="1" applyAlignment="1">
      <alignment horizontal="left" indent="1"/>
    </xf>
    <xf numFmtId="0" fontId="3" fillId="2" borderId="3" xfId="0" applyFont="1" applyFill="1" applyBorder="1" applyAlignment="1">
      <alignment horizontal="left" indent="1"/>
    </xf>
    <xf numFmtId="165" fontId="5" fillId="3" borderId="3" xfId="0" applyNumberFormat="1" applyFont="1" applyFill="1" applyBorder="1" applyAlignment="1">
      <alignment horizontal="center"/>
    </xf>
    <xf numFmtId="0" fontId="3" fillId="2" borderId="4" xfId="0" applyFont="1" applyFill="1" applyBorder="1"/>
    <xf numFmtId="0" fontId="3" fillId="2" borderId="4" xfId="0" applyFont="1" applyFill="1" applyBorder="1" applyAlignment="1">
      <alignment horizontal="center"/>
    </xf>
    <xf numFmtId="0" fontId="3" fillId="2" borderId="0" xfId="0" applyFont="1" applyFill="1" applyAlignment="1">
      <alignment horizontal="center"/>
    </xf>
    <xf numFmtId="0" fontId="3" fillId="2" borderId="3" xfId="0" applyFont="1" applyFill="1" applyBorder="1" applyAlignment="1">
      <alignment horizontal="center" vertical="top"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2" borderId="6" xfId="0" applyFont="1" applyFill="1" applyBorder="1" applyAlignment="1">
      <alignment horizontal="center"/>
    </xf>
    <xf numFmtId="165" fontId="3" fillId="4" borderId="6" xfId="0" applyNumberFormat="1" applyFont="1" applyFill="1" applyBorder="1" applyAlignment="1">
      <alignment horizontal="center"/>
    </xf>
    <xf numFmtId="165" fontId="3" fillId="2" borderId="6" xfId="0" applyNumberFormat="1" applyFont="1" applyFill="1" applyBorder="1" applyAlignment="1">
      <alignment horizontal="center"/>
    </xf>
    <xf numFmtId="165" fontId="8" fillId="3" borderId="3" xfId="0" applyNumberFormat="1" applyFont="1" applyFill="1" applyBorder="1" applyAlignment="1">
      <alignment horizontal="center"/>
    </xf>
    <xf numFmtId="0" fontId="7" fillId="2" borderId="0" xfId="0" applyFont="1" applyFill="1"/>
    <xf numFmtId="0" fontId="10" fillId="2" borderId="0" xfId="0" applyFont="1" applyFill="1"/>
    <xf numFmtId="0" fontId="10" fillId="2" borderId="0" xfId="0" applyFont="1" applyFill="1" applyAlignment="1">
      <alignment horizontal="center"/>
    </xf>
    <xf numFmtId="0" fontId="10" fillId="2" borderId="4" xfId="0" applyFont="1" applyFill="1" applyBorder="1" applyAlignment="1">
      <alignment horizontal="center"/>
    </xf>
    <xf numFmtId="0" fontId="10" fillId="2" borderId="4" xfId="0" applyFont="1" applyFill="1" applyBorder="1"/>
    <xf numFmtId="0" fontId="3" fillId="2" borderId="3" xfId="0" applyFont="1" applyFill="1" applyBorder="1" applyAlignment="1">
      <alignment horizontal="center" wrapText="1"/>
    </xf>
    <xf numFmtId="1" fontId="11" fillId="4" borderId="5" xfId="0" applyNumberFormat="1" applyFont="1" applyFill="1" applyBorder="1" applyAlignment="1">
      <alignment horizontal="center"/>
    </xf>
    <xf numFmtId="0" fontId="7" fillId="2" borderId="4" xfId="0" applyFont="1" applyFill="1" applyBorder="1" applyAlignment="1">
      <alignment horizontal="center"/>
    </xf>
    <xf numFmtId="0" fontId="10" fillId="2" borderId="7" xfId="0" applyFont="1" applyFill="1" applyBorder="1" applyAlignment="1">
      <alignment horizontal="center"/>
    </xf>
    <xf numFmtId="0" fontId="10" fillId="2" borderId="0" xfId="0" applyFont="1" applyFill="1" applyBorder="1" applyAlignment="1">
      <alignment horizontal="center"/>
    </xf>
    <xf numFmtId="0" fontId="10" fillId="2" borderId="0" xfId="0" applyFont="1" applyFill="1" applyBorder="1"/>
    <xf numFmtId="0" fontId="10" fillId="2" borderId="8" xfId="0" applyFont="1" applyFill="1" applyBorder="1" applyAlignment="1">
      <alignment horizontal="center"/>
    </xf>
    <xf numFmtId="165" fontId="10" fillId="2" borderId="4" xfId="0" applyNumberFormat="1" applyFont="1" applyFill="1" applyBorder="1" applyAlignment="1">
      <alignment horizontal="center"/>
    </xf>
    <xf numFmtId="0" fontId="0" fillId="2" borderId="0" xfId="0" applyFill="1"/>
    <xf numFmtId="0" fontId="0" fillId="2" borderId="0" xfId="0" applyFill="1" applyAlignment="1">
      <alignment horizontal="center"/>
    </xf>
    <xf numFmtId="165" fontId="3" fillId="2" borderId="5" xfId="0" applyNumberFormat="1" applyFont="1" applyFill="1" applyBorder="1" applyAlignment="1">
      <alignment horizontal="center"/>
    </xf>
    <xf numFmtId="0" fontId="3" fillId="2" borderId="9" xfId="0" applyFont="1" applyFill="1" applyBorder="1" applyAlignment="1">
      <alignment horizontal="center"/>
    </xf>
    <xf numFmtId="165" fontId="11" fillId="2" borderId="9" xfId="0" applyNumberFormat="1" applyFont="1" applyFill="1" applyBorder="1" applyAlignment="1">
      <alignment horizontal="center"/>
    </xf>
    <xf numFmtId="165" fontId="11" fillId="2" borderId="7" xfId="0" applyNumberFormat="1" applyFont="1" applyFill="1" applyBorder="1" applyAlignment="1">
      <alignment horizontal="center"/>
    </xf>
    <xf numFmtId="0" fontId="3" fillId="2" borderId="0" xfId="0" applyFont="1" applyFill="1" applyBorder="1" applyAlignment="1">
      <alignment horizontal="center"/>
    </xf>
    <xf numFmtId="165" fontId="3" fillId="2" borderId="1" xfId="0" applyNumberFormat="1" applyFont="1" applyFill="1" applyBorder="1" applyAlignment="1">
      <alignment horizontal="left" indent="3"/>
    </xf>
    <xf numFmtId="165" fontId="3" fillId="2" borderId="0" xfId="0" applyNumberFormat="1" applyFont="1" applyFill="1" applyBorder="1" applyAlignment="1">
      <alignment horizontal="center"/>
    </xf>
    <xf numFmtId="165" fontId="3" fillId="2" borderId="0" xfId="0" applyNumberFormat="1" applyFont="1" applyFill="1" applyBorder="1" applyAlignment="1">
      <alignment horizontal="left" indent="4"/>
    </xf>
    <xf numFmtId="165" fontId="3" fillId="2" borderId="8" xfId="0" applyNumberFormat="1" applyFont="1" applyFill="1" applyBorder="1" applyAlignment="1">
      <alignment horizontal="center"/>
    </xf>
    <xf numFmtId="165" fontId="3" fillId="4" borderId="10" xfId="0" applyNumberFormat="1" applyFont="1" applyFill="1" applyBorder="1" applyAlignment="1">
      <alignment horizontal="center"/>
    </xf>
    <xf numFmtId="0" fontId="3" fillId="2" borderId="11" xfId="0" applyFont="1" applyFill="1" applyBorder="1" applyAlignment="1">
      <alignment horizontal="center"/>
    </xf>
    <xf numFmtId="165" fontId="3" fillId="2" borderId="2"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12" xfId="0" applyNumberFormat="1" applyFont="1" applyFill="1" applyBorder="1" applyAlignment="1">
      <alignment horizontal="center"/>
    </xf>
    <xf numFmtId="165" fontId="3" fillId="4" borderId="11" xfId="0" applyNumberFormat="1" applyFont="1" applyFill="1" applyBorder="1" applyAlignment="1">
      <alignment horizontal="center"/>
    </xf>
    <xf numFmtId="0" fontId="3" fillId="2" borderId="5" xfId="0" applyFont="1" applyFill="1" applyBorder="1" applyAlignment="1">
      <alignment horizontal="left"/>
    </xf>
    <xf numFmtId="0" fontId="11" fillId="2" borderId="7" xfId="0" applyFont="1" applyFill="1" applyBorder="1" applyAlignment="1">
      <alignment horizontal="center"/>
    </xf>
    <xf numFmtId="0" fontId="3" fillId="2" borderId="11" xfId="0" applyFont="1" applyFill="1" applyBorder="1" applyAlignment="1">
      <alignment horizontal="left"/>
    </xf>
    <xf numFmtId="0" fontId="11" fillId="2" borderId="12" xfId="0" applyFont="1" applyFill="1" applyBorder="1" applyAlignment="1">
      <alignment horizontal="center"/>
    </xf>
    <xf numFmtId="0" fontId="0" fillId="2" borderId="4" xfId="0" applyFill="1" applyBorder="1"/>
    <xf numFmtId="0" fontId="0" fillId="2" borderId="0" xfId="0" applyFill="1" applyBorder="1"/>
    <xf numFmtId="165" fontId="11" fillId="2" borderId="8" xfId="0" applyNumberFormat="1" applyFont="1" applyFill="1" applyBorder="1" applyAlignment="1">
      <alignment horizontal="center"/>
    </xf>
    <xf numFmtId="2" fontId="0" fillId="2" borderId="0" xfId="0" applyNumberFormat="1" applyFill="1"/>
    <xf numFmtId="1" fontId="11" fillId="2" borderId="5" xfId="0" applyNumberFormat="1" applyFont="1" applyFill="1" applyBorder="1" applyAlignment="1">
      <alignment horizontal="center"/>
    </xf>
    <xf numFmtId="1" fontId="11" fillId="2" borderId="6" xfId="0" applyNumberFormat="1" applyFont="1" applyFill="1" applyBorder="1" applyAlignment="1">
      <alignment horizontal="center"/>
    </xf>
    <xf numFmtId="1" fontId="3" fillId="2" borderId="11" xfId="0" applyNumberFormat="1" applyFont="1" applyFill="1" applyBorder="1" applyAlignment="1">
      <alignment horizontal="center"/>
    </xf>
    <xf numFmtId="0" fontId="10" fillId="2" borderId="13" xfId="0" applyFont="1" applyFill="1" applyBorder="1" applyAlignment="1">
      <alignment horizontal="center"/>
    </xf>
    <xf numFmtId="0" fontId="10" fillId="4" borderId="14" xfId="0" applyFont="1" applyFill="1" applyBorder="1" applyAlignment="1">
      <alignment horizontal="center"/>
    </xf>
    <xf numFmtId="1" fontId="12" fillId="2" borderId="14" xfId="0" applyNumberFormat="1" applyFont="1" applyFill="1" applyBorder="1" applyAlignment="1">
      <alignment horizontal="center"/>
    </xf>
    <xf numFmtId="1" fontId="10" fillId="4" borderId="14" xfId="0" applyNumberFormat="1" applyFont="1" applyFill="1" applyBorder="1" applyAlignment="1">
      <alignment horizontal="center"/>
    </xf>
    <xf numFmtId="1" fontId="14" fillId="3" borderId="14" xfId="0" applyNumberFormat="1" applyFont="1" applyFill="1" applyBorder="1" applyAlignment="1">
      <alignment horizontal="center"/>
    </xf>
    <xf numFmtId="1" fontId="12" fillId="5" borderId="14" xfId="0" applyNumberFormat="1" applyFont="1" applyFill="1" applyBorder="1" applyAlignment="1">
      <alignment horizontal="center"/>
    </xf>
    <xf numFmtId="165" fontId="10" fillId="2" borderId="0" xfId="0" applyNumberFormat="1" applyFont="1" applyFill="1" applyAlignment="1">
      <alignment horizontal="center"/>
    </xf>
    <xf numFmtId="166" fontId="10" fillId="2" borderId="14" xfId="1" applyNumberFormat="1" applyFont="1" applyFill="1" applyBorder="1" applyAlignment="1">
      <alignment horizontal="center"/>
    </xf>
    <xf numFmtId="166" fontId="10" fillId="4" borderId="14" xfId="0" applyNumberFormat="1" applyFont="1" applyFill="1" applyBorder="1" applyAlignment="1">
      <alignment horizontal="center"/>
    </xf>
    <xf numFmtId="0" fontId="10" fillId="6" borderId="15" xfId="0" applyFont="1" applyFill="1" applyBorder="1" applyAlignment="1">
      <alignment horizontal="center"/>
    </xf>
    <xf numFmtId="166" fontId="10" fillId="6" borderId="14" xfId="0" applyNumberFormat="1" applyFont="1" applyFill="1" applyBorder="1" applyAlignment="1">
      <alignment horizontal="center"/>
    </xf>
    <xf numFmtId="0" fontId="10" fillId="2" borderId="16" xfId="0" applyFont="1" applyFill="1" applyBorder="1" applyAlignment="1">
      <alignment horizontal="center"/>
    </xf>
    <xf numFmtId="0" fontId="10" fillId="4" borderId="17" xfId="0" applyFont="1" applyFill="1" applyBorder="1" applyAlignment="1">
      <alignment horizontal="center"/>
    </xf>
    <xf numFmtId="0" fontId="10" fillId="0" borderId="14" xfId="0" applyFont="1" applyBorder="1" applyAlignment="1">
      <alignment horizontal="center"/>
    </xf>
    <xf numFmtId="166" fontId="10" fillId="6" borderId="17" xfId="0" applyNumberFormat="1" applyFont="1" applyFill="1" applyBorder="1" applyAlignment="1">
      <alignment horizontal="center"/>
    </xf>
    <xf numFmtId="0" fontId="10" fillId="4" borderId="18" xfId="0" applyFont="1" applyFill="1" applyBorder="1" applyAlignment="1">
      <alignment horizontal="center"/>
    </xf>
    <xf numFmtId="0" fontId="10" fillId="4" borderId="5" xfId="0" applyFont="1" applyFill="1" applyBorder="1" applyAlignment="1">
      <alignment horizontal="center"/>
    </xf>
    <xf numFmtId="0" fontId="10" fillId="4" borderId="5" xfId="0" applyFont="1" applyFill="1" applyBorder="1"/>
    <xf numFmtId="0" fontId="14" fillId="3" borderId="3" xfId="0" applyFont="1" applyFill="1" applyBorder="1" applyAlignment="1">
      <alignment horizontal="center"/>
    </xf>
    <xf numFmtId="10" fontId="1" fillId="2" borderId="0" xfId="1" applyNumberFormat="1" applyFill="1" applyAlignment="1">
      <alignment horizontal="center"/>
    </xf>
    <xf numFmtId="0" fontId="10" fillId="4" borderId="6" xfId="0" applyFont="1" applyFill="1" applyBorder="1"/>
    <xf numFmtId="0" fontId="15" fillId="2" borderId="0" xfId="0" applyFont="1" applyFill="1"/>
    <xf numFmtId="0" fontId="10" fillId="4" borderId="11" xfId="0" applyFont="1" applyFill="1" applyBorder="1"/>
    <xf numFmtId="0" fontId="10" fillId="2" borderId="12" xfId="0" applyFont="1" applyFill="1" applyBorder="1" applyAlignment="1">
      <alignment horizontal="center"/>
    </xf>
    <xf numFmtId="0" fontId="10" fillId="4" borderId="19" xfId="0" quotePrefix="1" applyFont="1" applyFill="1" applyBorder="1"/>
    <xf numFmtId="0" fontId="10" fillId="4" borderId="20" xfId="0" quotePrefix="1" applyFont="1" applyFill="1" applyBorder="1"/>
    <xf numFmtId="0" fontId="10" fillId="4" borderId="21" xfId="0" quotePrefix="1" applyFont="1" applyFill="1" applyBorder="1"/>
    <xf numFmtId="0" fontId="10" fillId="2" borderId="22" xfId="0" applyFont="1" applyFill="1" applyBorder="1" applyAlignment="1">
      <alignment horizontal="center"/>
    </xf>
    <xf numFmtId="0" fontId="10" fillId="4" borderId="23" xfId="0" quotePrefix="1" applyFont="1" applyFill="1" applyBorder="1"/>
    <xf numFmtId="0" fontId="10" fillId="2" borderId="24" xfId="0" applyFont="1" applyFill="1" applyBorder="1" applyAlignment="1">
      <alignment horizontal="center"/>
    </xf>
    <xf numFmtId="0" fontId="10" fillId="4" borderId="25" xfId="0" quotePrefix="1" applyFont="1" applyFill="1" applyBorder="1"/>
    <xf numFmtId="1" fontId="14" fillId="3" borderId="3" xfId="0" applyNumberFormat="1" applyFont="1" applyFill="1" applyBorder="1" applyAlignment="1">
      <alignment horizontal="center"/>
    </xf>
    <xf numFmtId="0" fontId="10" fillId="4" borderId="5" xfId="0" quotePrefix="1" applyFont="1" applyFill="1" applyBorder="1"/>
    <xf numFmtId="0" fontId="10" fillId="6" borderId="1" xfId="0" applyFont="1" applyFill="1" applyBorder="1" applyAlignment="1">
      <alignment horizontal="center"/>
    </xf>
    <xf numFmtId="0" fontId="10" fillId="6" borderId="26" xfId="0" applyFont="1" applyFill="1" applyBorder="1" applyAlignment="1">
      <alignment horizontal="center"/>
    </xf>
    <xf numFmtId="0" fontId="10" fillId="6" borderId="8" xfId="0" applyFont="1" applyFill="1" applyBorder="1" applyAlignment="1">
      <alignment horizontal="center"/>
    </xf>
    <xf numFmtId="0" fontId="10" fillId="4" borderId="6" xfId="0" quotePrefix="1" applyFont="1" applyFill="1" applyBorder="1"/>
    <xf numFmtId="0" fontId="10" fillId="4" borderId="27" xfId="0" quotePrefix="1" applyFont="1" applyFill="1" applyBorder="1"/>
    <xf numFmtId="0" fontId="10" fillId="4" borderId="10" xfId="0" quotePrefix="1" applyFont="1" applyFill="1" applyBorder="1"/>
    <xf numFmtId="0" fontId="10" fillId="4" borderId="11" xfId="0" quotePrefix="1" applyFont="1" applyFill="1" applyBorder="1"/>
    <xf numFmtId="0" fontId="16" fillId="2" borderId="25" xfId="0" applyFont="1" applyFill="1" applyBorder="1" applyAlignment="1">
      <alignment horizontal="center"/>
    </xf>
    <xf numFmtId="0" fontId="16" fillId="2" borderId="28" xfId="0" applyFont="1" applyFill="1" applyBorder="1" applyAlignment="1">
      <alignment horizontal="center" wrapText="1"/>
    </xf>
    <xf numFmtId="0" fontId="16" fillId="2" borderId="3" xfId="0" applyFont="1" applyFill="1" applyBorder="1" applyAlignment="1">
      <alignment horizontal="center" wrapText="1"/>
    </xf>
    <xf numFmtId="0" fontId="16" fillId="4" borderId="1" xfId="0" applyFont="1" applyFill="1" applyBorder="1" applyAlignment="1">
      <alignment horizontal="center"/>
    </xf>
    <xf numFmtId="1" fontId="16" fillId="2" borderId="26" xfId="0" applyNumberFormat="1" applyFont="1" applyFill="1" applyBorder="1" applyAlignment="1">
      <alignment horizontal="center"/>
    </xf>
    <xf numFmtId="0" fontId="16" fillId="4" borderId="2" xfId="0" applyFont="1" applyFill="1" applyBorder="1" applyAlignment="1">
      <alignment horizontal="center"/>
    </xf>
    <xf numFmtId="1" fontId="16" fillId="2" borderId="29" xfId="0" applyNumberFormat="1" applyFont="1" applyFill="1" applyBorder="1" applyAlignment="1">
      <alignment horizontal="center"/>
    </xf>
    <xf numFmtId="0" fontId="16" fillId="2" borderId="0" xfId="0" applyFont="1" applyFill="1" applyAlignment="1">
      <alignment horizontal="center"/>
    </xf>
    <xf numFmtId="165" fontId="16" fillId="4" borderId="2" xfId="0" applyNumberFormat="1" applyFont="1" applyFill="1" applyBorder="1" applyAlignment="1">
      <alignment horizontal="center"/>
    </xf>
    <xf numFmtId="0" fontId="17" fillId="2" borderId="0" xfId="0" applyFont="1" applyFill="1"/>
    <xf numFmtId="0" fontId="10" fillId="2" borderId="30" xfId="0" applyFont="1" applyFill="1" applyBorder="1" applyAlignment="1">
      <alignment horizontal="center"/>
    </xf>
    <xf numFmtId="0" fontId="10" fillId="2" borderId="31" xfId="0" applyFont="1" applyFill="1" applyBorder="1" applyAlignment="1">
      <alignment horizontal="center"/>
    </xf>
    <xf numFmtId="0" fontId="10" fillId="2" borderId="32" xfId="0" applyFont="1" applyFill="1" applyBorder="1" applyAlignment="1">
      <alignment horizontal="center"/>
    </xf>
    <xf numFmtId="0" fontId="10" fillId="2" borderId="33" xfId="0" applyFont="1" applyFill="1" applyBorder="1" applyAlignment="1">
      <alignment horizontal="center"/>
    </xf>
    <xf numFmtId="0" fontId="10" fillId="2" borderId="14" xfId="0" applyFont="1" applyFill="1" applyBorder="1" applyAlignment="1">
      <alignment horizontal="center"/>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7" fillId="2" borderId="4" xfId="0" applyFont="1" applyFill="1" applyBorder="1"/>
    <xf numFmtId="0" fontId="10" fillId="2" borderId="38" xfId="0" applyFont="1" applyFill="1" applyBorder="1" applyAlignment="1">
      <alignment horizontal="center"/>
    </xf>
    <xf numFmtId="2" fontId="18" fillId="3" borderId="12" xfId="0" applyNumberFormat="1" applyFont="1" applyFill="1" applyBorder="1" applyAlignment="1">
      <alignment horizontal="center"/>
    </xf>
    <xf numFmtId="0" fontId="12" fillId="2" borderId="39" xfId="0" applyFont="1" applyFill="1" applyBorder="1" applyAlignment="1">
      <alignment horizontal="centerContinuous"/>
    </xf>
    <xf numFmtId="0" fontId="10" fillId="2" borderId="0" xfId="0" applyFont="1" applyFill="1" applyBorder="1" applyAlignment="1"/>
    <xf numFmtId="164" fontId="13" fillId="2" borderId="0" xfId="0" applyNumberFormat="1" applyFont="1" applyFill="1" applyBorder="1" applyAlignment="1"/>
    <xf numFmtId="164" fontId="10" fillId="2" borderId="0" xfId="0" applyNumberFormat="1" applyFont="1" applyFill="1" applyBorder="1" applyAlignment="1"/>
    <xf numFmtId="0" fontId="10" fillId="2" borderId="4" xfId="0" applyFont="1" applyFill="1" applyBorder="1" applyAlignment="1"/>
    <xf numFmtId="0" fontId="12" fillId="2" borderId="39" xfId="0" applyFont="1" applyFill="1" applyBorder="1" applyAlignment="1">
      <alignment horizontal="center"/>
    </xf>
    <xf numFmtId="0" fontId="19" fillId="2" borderId="39" xfId="0" applyFont="1" applyFill="1" applyBorder="1" applyAlignment="1">
      <alignment horizontal="center"/>
    </xf>
    <xf numFmtId="0" fontId="17" fillId="2" borderId="0" xfId="0" applyFont="1" applyFill="1" applyBorder="1" applyAlignment="1"/>
    <xf numFmtId="0" fontId="17" fillId="2" borderId="4" xfId="0" applyFont="1" applyFill="1" applyBorder="1" applyAlignment="1"/>
    <xf numFmtId="164" fontId="20" fillId="7" borderId="0" xfId="0" applyNumberFormat="1" applyFont="1" applyFill="1" applyBorder="1" applyAlignment="1"/>
    <xf numFmtId="164" fontId="20" fillId="7" borderId="4" xfId="0" applyNumberFormat="1" applyFont="1" applyFill="1" applyBorder="1" applyAlignment="1"/>
    <xf numFmtId="0" fontId="3" fillId="2" borderId="25" xfId="0" applyFont="1" applyFill="1" applyBorder="1" applyAlignment="1">
      <alignment horizontal="center"/>
    </xf>
    <xf numFmtId="1" fontId="3" fillId="2" borderId="5" xfId="0" applyNumberFormat="1" applyFont="1" applyFill="1" applyBorder="1" applyAlignment="1">
      <alignment horizontal="center"/>
    </xf>
    <xf numFmtId="1" fontId="3" fillId="2" borderId="6" xfId="0" applyNumberFormat="1" applyFont="1" applyFill="1" applyBorder="1" applyAlignment="1">
      <alignment horizontal="center"/>
    </xf>
    <xf numFmtId="165" fontId="3" fillId="2" borderId="11" xfId="0" applyNumberFormat="1" applyFont="1" applyFill="1" applyBorder="1" applyAlignment="1">
      <alignment horizontal="center"/>
    </xf>
    <xf numFmtId="165" fontId="3" fillId="2" borderId="3" xfId="0" applyNumberFormat="1" applyFont="1" applyFill="1" applyBorder="1" applyAlignment="1">
      <alignment horizontal="center"/>
    </xf>
    <xf numFmtId="1" fontId="6" fillId="3" borderId="3" xfId="0" applyNumberFormat="1" applyFont="1" applyFill="1" applyBorder="1" applyAlignment="1">
      <alignment horizontal="center"/>
    </xf>
    <xf numFmtId="0" fontId="16" fillId="2" borderId="0" xfId="0" applyFont="1" applyFill="1"/>
    <xf numFmtId="0" fontId="21" fillId="2" borderId="39" xfId="0" applyFont="1" applyFill="1" applyBorder="1" applyAlignment="1">
      <alignment horizontal="centerContinuous"/>
    </xf>
    <xf numFmtId="0" fontId="16" fillId="2" borderId="0" xfId="0" applyFont="1" applyFill="1" applyBorder="1" applyAlignment="1"/>
    <xf numFmtId="2" fontId="22" fillId="2" borderId="0" xfId="0" applyNumberFormat="1" applyFont="1" applyFill="1" applyBorder="1" applyAlignment="1">
      <alignment horizontal="center"/>
    </xf>
    <xf numFmtId="2" fontId="23" fillId="7" borderId="0" xfId="0" applyNumberFormat="1" applyFont="1" applyFill="1" applyAlignment="1">
      <alignment horizontal="center"/>
    </xf>
    <xf numFmtId="0" fontId="16" fillId="2" borderId="4" xfId="0" applyFont="1" applyFill="1" applyBorder="1" applyAlignment="1"/>
    <xf numFmtId="0" fontId="21" fillId="2" borderId="39" xfId="0" applyFont="1" applyFill="1" applyBorder="1" applyAlignment="1">
      <alignment horizontal="center"/>
    </xf>
    <xf numFmtId="2" fontId="24" fillId="7" borderId="0" xfId="0" applyNumberFormat="1" applyFont="1" applyFill="1" applyBorder="1" applyAlignment="1">
      <alignment horizontal="center"/>
    </xf>
    <xf numFmtId="2" fontId="24" fillId="7" borderId="4" xfId="0" applyNumberFormat="1" applyFont="1" applyFill="1" applyBorder="1" applyAlignment="1">
      <alignment horizontal="center"/>
    </xf>
    <xf numFmtId="1" fontId="0" fillId="2" borderId="0" xfId="0" applyNumberFormat="1" applyFill="1"/>
    <xf numFmtId="0" fontId="3" fillId="6" borderId="25" xfId="0" applyFont="1" applyFill="1" applyBorder="1" applyAlignment="1">
      <alignment horizontal="center"/>
    </xf>
    <xf numFmtId="1" fontId="3" fillId="6" borderId="3" xfId="0" applyNumberFormat="1" applyFont="1" applyFill="1" applyBorder="1" applyAlignment="1">
      <alignment horizontal="center"/>
    </xf>
    <xf numFmtId="0" fontId="3" fillId="8" borderId="25" xfId="0" applyFont="1" applyFill="1" applyBorder="1" applyAlignment="1">
      <alignment horizontal="center"/>
    </xf>
    <xf numFmtId="2" fontId="3" fillId="8" borderId="3" xfId="0" applyNumberFormat="1" applyFont="1" applyFill="1" applyBorder="1" applyAlignment="1">
      <alignment horizontal="center"/>
    </xf>
    <xf numFmtId="0" fontId="3" fillId="2" borderId="5" xfId="0" applyFont="1" applyFill="1" applyBorder="1" applyAlignment="1">
      <alignment horizontal="center" wrapText="1"/>
    </xf>
    <xf numFmtId="0" fontId="3" fillId="8" borderId="5" xfId="0" applyFont="1" applyFill="1" applyBorder="1" applyAlignment="1">
      <alignment horizontal="center"/>
    </xf>
    <xf numFmtId="164" fontId="3" fillId="2" borderId="5" xfId="0" applyNumberFormat="1" applyFont="1" applyFill="1" applyBorder="1" applyAlignment="1">
      <alignment horizontal="center"/>
    </xf>
    <xf numFmtId="164" fontId="3" fillId="2" borderId="40" xfId="0" applyNumberFormat="1" applyFont="1" applyFill="1" applyBorder="1" applyAlignment="1">
      <alignment horizontal="center"/>
    </xf>
    <xf numFmtId="164" fontId="3" fillId="8" borderId="5"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8" borderId="6" xfId="0" applyNumberFormat="1" applyFont="1" applyFill="1" applyBorder="1" applyAlignment="1">
      <alignment horizontal="center"/>
    </xf>
    <xf numFmtId="164" fontId="3" fillId="2" borderId="11"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8" borderId="11" xfId="0" applyNumberFormat="1" applyFont="1" applyFill="1" applyBorder="1" applyAlignment="1">
      <alignment horizontal="center"/>
    </xf>
    <xf numFmtId="164" fontId="3" fillId="6" borderId="3" xfId="0" applyNumberFormat="1" applyFont="1" applyFill="1" applyBorder="1" applyAlignment="1">
      <alignment horizontal="center"/>
    </xf>
    <xf numFmtId="2" fontId="6" fillId="7" borderId="3" xfId="0" applyNumberFormat="1" applyFont="1" applyFill="1" applyBorder="1" applyAlignment="1">
      <alignment horizontal="center"/>
    </xf>
    <xf numFmtId="164" fontId="3" fillId="8" borderId="3" xfId="0" applyNumberFormat="1" applyFont="1" applyFill="1" applyBorder="1" applyAlignment="1">
      <alignment horizontal="center"/>
    </xf>
    <xf numFmtId="0" fontId="25" fillId="2" borderId="27" xfId="0" applyFont="1" applyFill="1" applyBorder="1" applyAlignment="1">
      <alignment horizontal="center"/>
    </xf>
    <xf numFmtId="0" fontId="25" fillId="2" borderId="41" xfId="0" applyFont="1" applyFill="1" applyBorder="1" applyAlignment="1">
      <alignment horizontal="center"/>
    </xf>
    <xf numFmtId="0" fontId="25" fillId="2" borderId="42" xfId="0" applyFont="1" applyFill="1" applyBorder="1" applyAlignment="1">
      <alignment horizontal="center"/>
    </xf>
    <xf numFmtId="0" fontId="10" fillId="2" borderId="25" xfId="0" applyFont="1" applyFill="1" applyBorder="1"/>
    <xf numFmtId="0" fontId="20" fillId="7" borderId="3" xfId="0" applyFont="1" applyFill="1" applyBorder="1" applyAlignment="1">
      <alignment horizontal="center"/>
    </xf>
    <xf numFmtId="0" fontId="20" fillId="7" borderId="43" xfId="0" applyFont="1" applyFill="1" applyBorder="1" applyAlignment="1">
      <alignment horizontal="center"/>
    </xf>
    <xf numFmtId="0" fontId="0" fillId="2" borderId="14" xfId="0" applyFill="1" applyBorder="1" applyAlignment="1">
      <alignment horizontal="center"/>
    </xf>
    <xf numFmtId="0" fontId="15" fillId="4" borderId="14" xfId="0" applyFont="1" applyFill="1" applyBorder="1" applyAlignment="1">
      <alignment horizontal="center"/>
    </xf>
    <xf numFmtId="0" fontId="0" fillId="2" borderId="14" xfId="0" applyFill="1" applyBorder="1"/>
    <xf numFmtId="10" fontId="1" fillId="2" borderId="14" xfId="1" applyNumberFormat="1" applyFill="1" applyBorder="1" applyAlignment="1">
      <alignment horizontal="center"/>
    </xf>
    <xf numFmtId="9" fontId="0" fillId="2" borderId="14" xfId="0" applyNumberFormat="1" applyFill="1" applyBorder="1" applyAlignment="1">
      <alignment horizontal="center"/>
    </xf>
    <xf numFmtId="0" fontId="29" fillId="4" borderId="14" xfId="0" applyFont="1" applyFill="1" applyBorder="1" applyAlignment="1">
      <alignment horizontal="center"/>
    </xf>
    <xf numFmtId="10" fontId="0" fillId="2" borderId="0" xfId="0" applyNumberFormat="1" applyFill="1"/>
    <xf numFmtId="164" fontId="0" fillId="2" borderId="0" xfId="0" applyNumberFormat="1" applyFill="1"/>
    <xf numFmtId="1" fontId="16" fillId="2" borderId="0" xfId="0" applyNumberFormat="1" applyFont="1" applyFill="1" applyBorder="1" applyAlignment="1">
      <alignment horizontal="center"/>
    </xf>
    <xf numFmtId="0" fontId="13" fillId="4" borderId="30" xfId="0" applyFont="1" applyFill="1" applyBorder="1" applyAlignment="1">
      <alignment horizontal="center"/>
    </xf>
    <xf numFmtId="0" fontId="13" fillId="4" borderId="44" xfId="0" applyFont="1" applyFill="1" applyBorder="1" applyAlignment="1">
      <alignment horizontal="center"/>
    </xf>
    <xf numFmtId="0" fontId="13" fillId="2" borderId="25" xfId="0" applyFont="1" applyFill="1" applyBorder="1" applyAlignment="1">
      <alignment horizontal="center"/>
    </xf>
    <xf numFmtId="0" fontId="10" fillId="2" borderId="45" xfId="0" applyFont="1" applyFill="1" applyBorder="1" applyAlignment="1">
      <alignment horizontal="center"/>
    </xf>
    <xf numFmtId="1" fontId="10" fillId="2" borderId="43" xfId="0" applyNumberFormat="1" applyFont="1" applyFill="1" applyBorder="1" applyAlignment="1">
      <alignment horizontal="center"/>
    </xf>
    <xf numFmtId="1" fontId="13" fillId="2" borderId="25" xfId="0" applyNumberFormat="1" applyFont="1" applyFill="1" applyBorder="1" applyAlignment="1">
      <alignment horizontal="center"/>
    </xf>
    <xf numFmtId="1" fontId="10" fillId="2" borderId="45" xfId="0" applyNumberFormat="1" applyFont="1" applyFill="1" applyBorder="1" applyAlignment="1">
      <alignment horizontal="center"/>
    </xf>
    <xf numFmtId="0" fontId="10" fillId="9" borderId="1" xfId="0" applyFont="1" applyFill="1" applyBorder="1" applyAlignment="1">
      <alignment horizontal="center"/>
    </xf>
    <xf numFmtId="0" fontId="10" fillId="9" borderId="26" xfId="0" applyFont="1" applyFill="1" applyBorder="1" applyAlignment="1">
      <alignment horizontal="center"/>
    </xf>
    <xf numFmtId="0" fontId="10" fillId="9" borderId="8" xfId="0" applyFont="1" applyFill="1" applyBorder="1" applyAlignment="1">
      <alignment horizontal="center"/>
    </xf>
    <xf numFmtId="0" fontId="10" fillId="9" borderId="2" xfId="0" applyFont="1" applyFill="1" applyBorder="1" applyAlignment="1">
      <alignment horizontal="center"/>
    </xf>
    <xf numFmtId="0" fontId="10" fillId="9" borderId="29" xfId="0" applyFont="1" applyFill="1" applyBorder="1" applyAlignment="1">
      <alignment horizontal="center"/>
    </xf>
    <xf numFmtId="0" fontId="10" fillId="9" borderId="12" xfId="0" applyFont="1" applyFill="1" applyBorder="1" applyAlignment="1">
      <alignment horizontal="center"/>
    </xf>
    <xf numFmtId="1" fontId="10" fillId="10" borderId="1" xfId="0" applyNumberFormat="1" applyFont="1" applyFill="1" applyBorder="1" applyAlignment="1">
      <alignment horizontal="center"/>
    </xf>
    <xf numFmtId="0" fontId="10" fillId="10" borderId="26" xfId="0" applyFont="1" applyFill="1" applyBorder="1" applyAlignment="1">
      <alignment horizontal="center"/>
    </xf>
    <xf numFmtId="0" fontId="10" fillId="10" borderId="8" xfId="0" applyFont="1" applyFill="1" applyBorder="1" applyAlignment="1">
      <alignment horizontal="center"/>
    </xf>
    <xf numFmtId="1" fontId="10" fillId="10" borderId="26" xfId="0" applyNumberFormat="1" applyFont="1" applyFill="1" applyBorder="1" applyAlignment="1">
      <alignment horizontal="center"/>
    </xf>
    <xf numFmtId="1" fontId="10" fillId="10" borderId="8" xfId="0" applyNumberFormat="1" applyFont="1" applyFill="1" applyBorder="1" applyAlignment="1">
      <alignment horizontal="center"/>
    </xf>
    <xf numFmtId="1" fontId="10" fillId="6" borderId="26" xfId="0" applyNumberFormat="1" applyFont="1" applyFill="1" applyBorder="1" applyAlignment="1">
      <alignment horizontal="center"/>
    </xf>
    <xf numFmtId="1" fontId="10" fillId="6" borderId="8" xfId="0" applyNumberFormat="1" applyFont="1" applyFill="1" applyBorder="1" applyAlignment="1">
      <alignment horizontal="center"/>
    </xf>
    <xf numFmtId="1" fontId="10" fillId="6" borderId="1" xfId="0" applyNumberFormat="1" applyFont="1" applyFill="1" applyBorder="1" applyAlignment="1">
      <alignment horizontal="center"/>
    </xf>
    <xf numFmtId="0" fontId="10" fillId="8" borderId="1" xfId="0" applyFont="1" applyFill="1" applyBorder="1" applyAlignment="1">
      <alignment horizontal="center"/>
    </xf>
    <xf numFmtId="0" fontId="10" fillId="8" borderId="26" xfId="0" applyFont="1" applyFill="1" applyBorder="1" applyAlignment="1">
      <alignment horizontal="center"/>
    </xf>
    <xf numFmtId="0" fontId="10" fillId="8" borderId="8" xfId="0" applyFont="1" applyFill="1" applyBorder="1" applyAlignment="1">
      <alignment horizontal="center"/>
    </xf>
    <xf numFmtId="1" fontId="10" fillId="8" borderId="26" xfId="0" applyNumberFormat="1" applyFont="1" applyFill="1" applyBorder="1" applyAlignment="1">
      <alignment horizontal="center"/>
    </xf>
    <xf numFmtId="1" fontId="10" fillId="8" borderId="8" xfId="0" applyNumberFormat="1" applyFont="1" applyFill="1" applyBorder="1" applyAlignment="1">
      <alignment horizontal="center"/>
    </xf>
    <xf numFmtId="1" fontId="10" fillId="8" borderId="1" xfId="0" applyNumberFormat="1" applyFont="1" applyFill="1" applyBorder="1" applyAlignment="1">
      <alignment horizontal="center"/>
    </xf>
    <xf numFmtId="0" fontId="10" fillId="11" borderId="1" xfId="0" applyFont="1" applyFill="1" applyBorder="1" applyAlignment="1">
      <alignment horizontal="center"/>
    </xf>
    <xf numFmtId="0" fontId="10" fillId="11" borderId="26" xfId="0" applyFont="1" applyFill="1" applyBorder="1" applyAlignment="1">
      <alignment horizontal="center"/>
    </xf>
    <xf numFmtId="0" fontId="10" fillId="11" borderId="8" xfId="0" applyFont="1" applyFill="1" applyBorder="1" applyAlignment="1">
      <alignment horizontal="center"/>
    </xf>
    <xf numFmtId="1" fontId="10" fillId="11" borderId="26" xfId="0" applyNumberFormat="1" applyFont="1" applyFill="1" applyBorder="1" applyAlignment="1">
      <alignment horizontal="center"/>
    </xf>
    <xf numFmtId="1" fontId="10" fillId="11" borderId="8" xfId="0" applyNumberFormat="1" applyFont="1" applyFill="1" applyBorder="1" applyAlignment="1">
      <alignment horizontal="center"/>
    </xf>
    <xf numFmtId="1" fontId="10" fillId="11" borderId="1" xfId="0" applyNumberFormat="1" applyFont="1" applyFill="1" applyBorder="1" applyAlignment="1">
      <alignment horizontal="center"/>
    </xf>
    <xf numFmtId="0" fontId="10" fillId="12" borderId="1" xfId="0" applyFont="1" applyFill="1" applyBorder="1" applyAlignment="1">
      <alignment horizontal="center"/>
    </xf>
    <xf numFmtId="0" fontId="10" fillId="12" borderId="26" xfId="0" applyFont="1" applyFill="1" applyBorder="1" applyAlignment="1">
      <alignment horizontal="center"/>
    </xf>
    <xf numFmtId="0" fontId="10" fillId="12" borderId="8" xfId="0" applyFont="1" applyFill="1" applyBorder="1" applyAlignment="1">
      <alignment horizontal="center"/>
    </xf>
    <xf numFmtId="1" fontId="10" fillId="12" borderId="26" xfId="0" applyNumberFormat="1" applyFont="1" applyFill="1" applyBorder="1" applyAlignment="1">
      <alignment horizontal="center"/>
    </xf>
    <xf numFmtId="1" fontId="10" fillId="12" borderId="8" xfId="0" applyNumberFormat="1" applyFont="1" applyFill="1" applyBorder="1" applyAlignment="1">
      <alignment horizontal="center"/>
    </xf>
    <xf numFmtId="1" fontId="10" fillId="12" borderId="1" xfId="0" applyNumberFormat="1" applyFont="1" applyFill="1" applyBorder="1" applyAlignment="1">
      <alignment horizontal="center"/>
    </xf>
    <xf numFmtId="0" fontId="16" fillId="9" borderId="28" xfId="0" applyFont="1" applyFill="1" applyBorder="1" applyAlignment="1">
      <alignment horizontal="center"/>
    </xf>
    <xf numFmtId="0" fontId="16" fillId="10" borderId="26" xfId="0" applyFont="1" applyFill="1" applyBorder="1" applyAlignment="1">
      <alignment horizontal="center"/>
    </xf>
    <xf numFmtId="0" fontId="16" fillId="6" borderId="26" xfId="0" applyFont="1" applyFill="1" applyBorder="1" applyAlignment="1">
      <alignment horizontal="center"/>
    </xf>
    <xf numFmtId="0" fontId="16" fillId="8" borderId="28" xfId="0" applyFont="1" applyFill="1" applyBorder="1" applyAlignment="1">
      <alignment horizontal="center"/>
    </xf>
    <xf numFmtId="0" fontId="16" fillId="11" borderId="26" xfId="0" applyFont="1" applyFill="1" applyBorder="1" applyAlignment="1">
      <alignment horizontal="center"/>
    </xf>
    <xf numFmtId="0" fontId="16" fillId="12" borderId="26" xfId="0" applyFont="1" applyFill="1" applyBorder="1" applyAlignment="1">
      <alignment horizontal="center"/>
    </xf>
    <xf numFmtId="0" fontId="22" fillId="9" borderId="6" xfId="0" applyFont="1" applyFill="1" applyBorder="1" applyAlignment="1">
      <alignment horizontal="center"/>
    </xf>
    <xf numFmtId="0" fontId="22" fillId="10" borderId="6" xfId="0" applyFont="1" applyFill="1" applyBorder="1" applyAlignment="1">
      <alignment horizontal="center"/>
    </xf>
    <xf numFmtId="0" fontId="22" fillId="6" borderId="6" xfId="0" applyFont="1" applyFill="1" applyBorder="1" applyAlignment="1">
      <alignment horizontal="center"/>
    </xf>
    <xf numFmtId="0" fontId="22" fillId="2" borderId="6" xfId="0" applyFont="1" applyFill="1" applyBorder="1" applyAlignment="1">
      <alignment horizontal="center"/>
    </xf>
    <xf numFmtId="0" fontId="22" fillId="2" borderId="11" xfId="0" applyFont="1" applyFill="1" applyBorder="1" applyAlignment="1">
      <alignment horizontal="center"/>
    </xf>
    <xf numFmtId="0" fontId="22" fillId="8" borderId="6" xfId="0" applyFont="1" applyFill="1" applyBorder="1" applyAlignment="1">
      <alignment horizontal="center"/>
    </xf>
    <xf numFmtId="0" fontId="22" fillId="11" borderId="6" xfId="0" applyFont="1" applyFill="1" applyBorder="1" applyAlignment="1">
      <alignment horizontal="center"/>
    </xf>
    <xf numFmtId="0" fontId="22" fillId="12" borderId="6" xfId="0" applyFont="1" applyFill="1" applyBorder="1" applyAlignment="1">
      <alignment horizontal="center"/>
    </xf>
    <xf numFmtId="0" fontId="3" fillId="2" borderId="25" xfId="0" applyFont="1" applyFill="1" applyBorder="1" applyAlignment="1">
      <alignment horizontal="center" vertical="top"/>
    </xf>
    <xf numFmtId="0" fontId="10" fillId="2" borderId="0" xfId="0" applyFont="1" applyFill="1" applyAlignment="1">
      <alignment vertical="top"/>
    </xf>
    <xf numFmtId="0" fontId="13" fillId="2" borderId="25" xfId="0" applyFont="1" applyFill="1" applyBorder="1" applyAlignment="1">
      <alignment horizontal="center" vertical="top" wrapText="1"/>
    </xf>
    <xf numFmtId="0" fontId="13" fillId="2" borderId="45" xfId="0" applyFont="1" applyFill="1" applyBorder="1" applyAlignment="1">
      <alignment horizontal="center" vertical="top" wrapText="1"/>
    </xf>
    <xf numFmtId="0" fontId="13" fillId="2" borderId="43" xfId="0" applyFont="1" applyFill="1" applyBorder="1" applyAlignment="1">
      <alignment horizontal="center" vertical="top" wrapText="1"/>
    </xf>
    <xf numFmtId="1" fontId="20" fillId="3" borderId="14" xfId="0" applyNumberFormat="1" applyFont="1" applyFill="1" applyBorder="1" applyAlignment="1">
      <alignment horizontal="center"/>
    </xf>
    <xf numFmtId="0" fontId="10" fillId="4" borderId="45" xfId="0" applyFont="1" applyFill="1" applyBorder="1" applyAlignment="1">
      <alignment horizontal="center"/>
    </xf>
    <xf numFmtId="0" fontId="10" fillId="4" borderId="46" xfId="0" applyFont="1" applyFill="1" applyBorder="1" applyAlignment="1">
      <alignment horizontal="center"/>
    </xf>
    <xf numFmtId="0" fontId="10" fillId="4" borderId="47" xfId="0" applyFont="1" applyFill="1" applyBorder="1" applyAlignment="1">
      <alignment horizontal="center"/>
    </xf>
    <xf numFmtId="0" fontId="3" fillId="2" borderId="0" xfId="0" applyFont="1" applyFill="1" applyAlignment="1">
      <alignment horizontal="right"/>
    </xf>
    <xf numFmtId="0" fontId="25" fillId="2" borderId="5" xfId="0" quotePrefix="1" applyFont="1" applyFill="1" applyBorder="1"/>
    <xf numFmtId="0" fontId="25" fillId="2" borderId="6" xfId="0" quotePrefix="1" applyFont="1" applyFill="1" applyBorder="1"/>
    <xf numFmtId="0" fontId="25" fillId="2" borderId="11" xfId="0" quotePrefix="1" applyFont="1" applyFill="1" applyBorder="1"/>
    <xf numFmtId="165" fontId="6" fillId="3" borderId="11" xfId="0" applyNumberFormat="1" applyFont="1" applyFill="1" applyBorder="1" applyAlignment="1">
      <alignment horizontal="center"/>
    </xf>
    <xf numFmtId="0" fontId="3" fillId="2" borderId="25" xfId="0" applyFont="1" applyFill="1" applyBorder="1" applyAlignment="1">
      <alignment horizontal="left" indent="1"/>
    </xf>
    <xf numFmtId="0" fontId="7" fillId="2" borderId="48" xfId="0" applyFont="1" applyFill="1" applyBorder="1" applyAlignment="1">
      <alignment horizontal="center"/>
    </xf>
    <xf numFmtId="165" fontId="8" fillId="3" borderId="11" xfId="0" applyNumberFormat="1" applyFont="1" applyFill="1" applyBorder="1" applyAlignment="1">
      <alignment horizontal="center"/>
    </xf>
    <xf numFmtId="0" fontId="32" fillId="2" borderId="3" xfId="0" applyFont="1" applyFill="1" applyBorder="1" applyAlignment="1">
      <alignment horizontal="center"/>
    </xf>
    <xf numFmtId="164" fontId="3" fillId="2" borderId="43" xfId="0" applyNumberFormat="1" applyFont="1" applyFill="1" applyBorder="1" applyAlignment="1">
      <alignment horizontal="center"/>
    </xf>
    <xf numFmtId="0" fontId="3" fillId="2" borderId="26" xfId="0" applyFont="1" applyFill="1" applyBorder="1" applyAlignment="1">
      <alignment horizontal="center"/>
    </xf>
    <xf numFmtId="165" fontId="3" fillId="13" borderId="8" xfId="0" applyNumberFormat="1" applyFont="1" applyFill="1" applyBorder="1" applyAlignment="1">
      <alignment horizontal="center"/>
    </xf>
    <xf numFmtId="165" fontId="3" fillId="4" borderId="8" xfId="0" applyNumberFormat="1" applyFont="1" applyFill="1" applyBorder="1" applyAlignment="1">
      <alignment horizontal="center"/>
    </xf>
    <xf numFmtId="165" fontId="3" fillId="2" borderId="0" xfId="0" applyNumberFormat="1" applyFont="1" applyFill="1"/>
    <xf numFmtId="0" fontId="3" fillId="2" borderId="29" xfId="0" applyFont="1" applyFill="1" applyBorder="1" applyAlignment="1">
      <alignment horizontal="center"/>
    </xf>
    <xf numFmtId="0" fontId="3" fillId="2" borderId="12" xfId="0" applyFont="1" applyFill="1" applyBorder="1"/>
    <xf numFmtId="165" fontId="3" fillId="4" borderId="12" xfId="0" applyNumberFormat="1" applyFont="1" applyFill="1" applyBorder="1" applyAlignment="1">
      <alignment horizontal="center"/>
    </xf>
    <xf numFmtId="0" fontId="3" fillId="2" borderId="40" xfId="0" applyFont="1" applyFill="1" applyBorder="1"/>
    <xf numFmtId="0" fontId="3" fillId="2" borderId="1" xfId="0" applyFont="1" applyFill="1" applyBorder="1"/>
    <xf numFmtId="0" fontId="3" fillId="2" borderId="2" xfId="0" applyFont="1" applyFill="1" applyBorder="1"/>
    <xf numFmtId="0" fontId="3" fillId="2" borderId="11" xfId="0" applyFont="1" applyFill="1" applyBorder="1" applyAlignment="1">
      <alignment horizontal="center" wrapText="1"/>
    </xf>
    <xf numFmtId="1" fontId="3" fillId="4" borderId="11" xfId="0" applyNumberFormat="1" applyFont="1" applyFill="1" applyBorder="1" applyAlignment="1">
      <alignment horizontal="center"/>
    </xf>
    <xf numFmtId="1" fontId="11" fillId="2" borderId="27" xfId="0" applyNumberFormat="1" applyFont="1" applyFill="1" applyBorder="1" applyAlignment="1">
      <alignment horizontal="center"/>
    </xf>
    <xf numFmtId="0" fontId="3" fillId="2" borderId="5" xfId="0" applyFont="1" applyFill="1" applyBorder="1"/>
    <xf numFmtId="0" fontId="3" fillId="2" borderId="6" xfId="0" applyFont="1" applyFill="1" applyBorder="1"/>
    <xf numFmtId="0" fontId="3" fillId="2" borderId="11" xfId="0" applyFont="1" applyFill="1" applyBorder="1"/>
    <xf numFmtId="0" fontId="3" fillId="2" borderId="4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164" fontId="16" fillId="2" borderId="0" xfId="0" applyNumberFormat="1" applyFont="1" applyFill="1" applyBorder="1" applyAlignment="1">
      <alignment horizontal="center"/>
    </xf>
    <xf numFmtId="0" fontId="16" fillId="2" borderId="4" xfId="0" applyFont="1" applyFill="1" applyBorder="1" applyAlignment="1">
      <alignment horizontal="center"/>
    </xf>
    <xf numFmtId="0" fontId="3" fillId="2" borderId="3" xfId="0" applyFont="1" applyFill="1" applyBorder="1" applyAlignment="1">
      <alignment horizontal="center"/>
    </xf>
    <xf numFmtId="0" fontId="33" fillId="2" borderId="0" xfId="0" applyFont="1" applyFill="1"/>
    <xf numFmtId="0" fontId="3" fillId="2" borderId="3" xfId="0" applyFont="1" applyFill="1" applyBorder="1" applyAlignment="1">
      <alignment horizontal="center" vertical="top"/>
    </xf>
    <xf numFmtId="0" fontId="10" fillId="2" borderId="49" xfId="0" applyFont="1" applyFill="1" applyBorder="1" applyAlignment="1">
      <alignment horizontal="center"/>
    </xf>
    <xf numFmtId="0" fontId="10" fillId="2" borderId="15" xfId="0" applyFont="1" applyFill="1" applyBorder="1" applyAlignment="1">
      <alignment horizontal="center"/>
    </xf>
    <xf numFmtId="0" fontId="10" fillId="2" borderId="50" xfId="0" applyFont="1" applyFill="1" applyBorder="1" applyAlignment="1">
      <alignment horizontal="center"/>
    </xf>
    <xf numFmtId="0" fontId="25" fillId="2" borderId="12" xfId="0" applyFont="1" applyFill="1" applyBorder="1"/>
    <xf numFmtId="0" fontId="32" fillId="2" borderId="25" xfId="0" applyFont="1" applyFill="1" applyBorder="1" applyAlignment="1">
      <alignment horizontal="center"/>
    </xf>
    <xf numFmtId="0" fontId="32" fillId="2" borderId="45" xfId="0" applyFont="1" applyFill="1" applyBorder="1" applyAlignment="1">
      <alignment horizontal="center"/>
    </xf>
    <xf numFmtId="0" fontId="32" fillId="2" borderId="43" xfId="0" applyFont="1" applyFill="1" applyBorder="1" applyAlignment="1">
      <alignment horizontal="center"/>
    </xf>
    <xf numFmtId="1" fontId="6" fillId="14" borderId="6" xfId="0" applyNumberFormat="1" applyFont="1" applyFill="1" applyBorder="1" applyAlignment="1">
      <alignment horizontal="center"/>
    </xf>
    <xf numFmtId="1" fontId="6" fillId="14" borderId="11" xfId="0" applyNumberFormat="1" applyFont="1" applyFill="1" applyBorder="1" applyAlignment="1">
      <alignment horizontal="center"/>
    </xf>
    <xf numFmtId="1" fontId="6" fillId="15" borderId="6" xfId="0" applyNumberFormat="1" applyFont="1" applyFill="1" applyBorder="1" applyAlignment="1">
      <alignment horizontal="center"/>
    </xf>
    <xf numFmtId="1" fontId="6" fillId="16" borderId="6" xfId="0" applyNumberFormat="1" applyFont="1" applyFill="1" applyBorder="1" applyAlignment="1">
      <alignment horizontal="center"/>
    </xf>
    <xf numFmtId="2" fontId="8" fillId="3" borderId="3" xfId="0" applyNumberFormat="1" applyFont="1" applyFill="1" applyBorder="1" applyAlignment="1">
      <alignment horizontal="center"/>
    </xf>
    <xf numFmtId="49" fontId="3" fillId="2" borderId="1" xfId="0" applyNumberFormat="1" applyFont="1" applyFill="1" applyBorder="1" applyAlignment="1">
      <alignment horizontal="left" indent="1"/>
    </xf>
    <xf numFmtId="49" fontId="3" fillId="2" borderId="2" xfId="0" applyNumberFormat="1" applyFont="1" applyFill="1" applyBorder="1" applyAlignment="1">
      <alignment horizontal="left" indent="1"/>
    </xf>
    <xf numFmtId="2" fontId="3" fillId="4" borderId="11" xfId="0" applyNumberFormat="1" applyFont="1" applyFill="1" applyBorder="1" applyAlignment="1">
      <alignment horizontal="center"/>
    </xf>
    <xf numFmtId="2" fontId="3" fillId="4" borderId="6" xfId="0" applyNumberFormat="1" applyFont="1" applyFill="1" applyBorder="1" applyAlignment="1">
      <alignment horizontal="center"/>
    </xf>
    <xf numFmtId="17" fontId="17" fillId="4" borderId="3" xfId="0" quotePrefix="1" applyNumberFormat="1" applyFont="1" applyFill="1" applyBorder="1" applyAlignment="1">
      <alignment horizontal="center"/>
    </xf>
    <xf numFmtId="17" fontId="10" fillId="4" borderId="3" xfId="0" quotePrefix="1" applyNumberFormat="1" applyFont="1" applyFill="1" applyBorder="1" applyAlignment="1">
      <alignment horizontal="center"/>
    </xf>
    <xf numFmtId="0" fontId="10" fillId="4" borderId="3" xfId="0" applyFont="1" applyFill="1" applyBorder="1" applyAlignment="1">
      <alignment horizontal="center"/>
    </xf>
    <xf numFmtId="1" fontId="3" fillId="4" borderId="6" xfId="0" applyNumberFormat="1" applyFont="1" applyFill="1" applyBorder="1" applyAlignment="1">
      <alignment horizontal="center"/>
    </xf>
    <xf numFmtId="1" fontId="11" fillId="2" borderId="40" xfId="0" applyNumberFormat="1" applyFont="1" applyFill="1" applyBorder="1" applyAlignment="1">
      <alignment horizontal="left" indent="3"/>
    </xf>
    <xf numFmtId="1" fontId="11" fillId="2" borderId="9" xfId="0" applyNumberFormat="1" applyFont="1" applyFill="1" applyBorder="1" applyAlignment="1">
      <alignment horizontal="center"/>
    </xf>
    <xf numFmtId="1" fontId="11" fillId="2" borderId="9" xfId="0" applyNumberFormat="1" applyFont="1" applyFill="1" applyBorder="1" applyAlignment="1">
      <alignment horizontal="left" indent="4"/>
    </xf>
    <xf numFmtId="1" fontId="11" fillId="2" borderId="1" xfId="0" applyNumberFormat="1" applyFont="1" applyFill="1" applyBorder="1" applyAlignment="1">
      <alignment horizontal="left" indent="3"/>
    </xf>
    <xf numFmtId="1" fontId="11" fillId="2" borderId="0" xfId="0" applyNumberFormat="1" applyFont="1" applyFill="1" applyBorder="1" applyAlignment="1">
      <alignment horizontal="center"/>
    </xf>
    <xf numFmtId="1" fontId="11" fillId="2" borderId="0" xfId="0" applyNumberFormat="1" applyFont="1" applyFill="1" applyBorder="1" applyAlignment="1">
      <alignment horizontal="left" indent="4"/>
    </xf>
    <xf numFmtId="0" fontId="3" fillId="2" borderId="40"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6" xfId="0" applyFont="1" applyFill="1" applyBorder="1" applyAlignment="1">
      <alignment horizontal="center" wrapText="1"/>
    </xf>
    <xf numFmtId="0" fontId="3" fillId="2" borderId="6" xfId="0" quotePrefix="1" applyFont="1" applyFill="1" applyBorder="1" applyAlignment="1">
      <alignment horizontal="center" wrapText="1"/>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5" xfId="0" applyFont="1" applyFill="1" applyBorder="1" applyAlignment="1">
      <alignment horizontal="left" indent="1"/>
    </xf>
    <xf numFmtId="0" fontId="3" fillId="2" borderId="5" xfId="0" applyFont="1" applyFill="1" applyBorder="1" applyAlignment="1">
      <alignment horizontal="center"/>
    </xf>
    <xf numFmtId="0" fontId="6" fillId="7" borderId="5" xfId="0" applyFont="1" applyFill="1" applyBorder="1" applyAlignment="1">
      <alignment horizontal="center"/>
    </xf>
    <xf numFmtId="0" fontId="3" fillId="2" borderId="7" xfId="0" applyFont="1" applyFill="1" applyBorder="1"/>
    <xf numFmtId="0" fontId="3" fillId="2" borderId="6" xfId="0" applyFont="1" applyFill="1" applyBorder="1" applyAlignment="1">
      <alignment horizontal="left" indent="1"/>
    </xf>
    <xf numFmtId="0" fontId="3" fillId="2" borderId="8" xfId="0" applyFont="1" applyFill="1" applyBorder="1"/>
    <xf numFmtId="165" fontId="6" fillId="7" borderId="6" xfId="0" applyNumberFormat="1" applyFont="1" applyFill="1" applyBorder="1" applyAlignment="1">
      <alignment horizontal="center"/>
    </xf>
    <xf numFmtId="165" fontId="3" fillId="2" borderId="1" xfId="0" applyNumberFormat="1" applyFont="1" applyFill="1" applyBorder="1" applyAlignment="1">
      <alignment horizontal="center"/>
    </xf>
    <xf numFmtId="166" fontId="3" fillId="2" borderId="8" xfId="1" applyNumberFormat="1" applyFont="1" applyFill="1" applyBorder="1" applyAlignment="1">
      <alignment horizontal="center"/>
    </xf>
    <xf numFmtId="0" fontId="3" fillId="2" borderId="11" xfId="0" applyFont="1" applyFill="1" applyBorder="1" applyAlignment="1">
      <alignment horizontal="left" indent="1"/>
    </xf>
    <xf numFmtId="0" fontId="3" fillId="2" borderId="11" xfId="0" quotePrefix="1" applyFont="1" applyFill="1" applyBorder="1" applyAlignment="1">
      <alignment horizontal="center"/>
    </xf>
    <xf numFmtId="165" fontId="23" fillId="3" borderId="3" xfId="0" applyNumberFormat="1" applyFont="1" applyFill="1" applyBorder="1" applyAlignment="1">
      <alignment horizontal="center"/>
    </xf>
    <xf numFmtId="166" fontId="3" fillId="2" borderId="11" xfId="1" applyNumberFormat="1" applyFont="1" applyFill="1" applyBorder="1" applyAlignment="1">
      <alignment horizontal="center"/>
    </xf>
    <xf numFmtId="0" fontId="3" fillId="2" borderId="0" xfId="0" applyFont="1" applyFill="1" applyBorder="1" applyAlignment="1">
      <alignment horizontal="left" indent="1"/>
    </xf>
    <xf numFmtId="0" fontId="32" fillId="2" borderId="8" xfId="0" applyFont="1" applyFill="1" applyBorder="1" applyAlignment="1">
      <alignment horizontal="right"/>
    </xf>
    <xf numFmtId="165" fontId="9" fillId="6" borderId="25" xfId="0" applyNumberFormat="1" applyFont="1" applyFill="1" applyBorder="1" applyAlignment="1">
      <alignment horizontal="center"/>
    </xf>
    <xf numFmtId="2" fontId="9" fillId="2" borderId="48" xfId="0" applyNumberFormat="1" applyFont="1" applyFill="1" applyBorder="1" applyAlignment="1">
      <alignment horizontal="center"/>
    </xf>
    <xf numFmtId="2" fontId="9" fillId="6" borderId="48" xfId="0" applyNumberFormat="1" applyFont="1" applyFill="1" applyBorder="1" applyAlignment="1">
      <alignment horizontal="center"/>
    </xf>
    <xf numFmtId="166" fontId="9" fillId="2" borderId="43" xfId="1" applyNumberFormat="1" applyFont="1" applyFill="1" applyBorder="1" applyAlignment="1">
      <alignment horizontal="center"/>
    </xf>
    <xf numFmtId="165" fontId="3" fillId="10" borderId="3" xfId="0" applyNumberFormat="1" applyFont="1" applyFill="1" applyBorder="1" applyAlignment="1">
      <alignment horizontal="center"/>
    </xf>
    <xf numFmtId="166" fontId="3" fillId="10" borderId="3" xfId="1" applyNumberFormat="1" applyFont="1" applyFill="1" applyBorder="1" applyAlignment="1">
      <alignment horizontal="center"/>
    </xf>
    <xf numFmtId="165" fontId="9" fillId="2" borderId="25" xfId="0" applyNumberFormat="1" applyFont="1" applyFill="1" applyBorder="1" applyAlignment="1">
      <alignment horizontal="center"/>
    </xf>
    <xf numFmtId="166" fontId="9" fillId="6" borderId="43" xfId="1" applyNumberFormat="1" applyFont="1" applyFill="1" applyBorder="1" applyAlignment="1">
      <alignment horizontal="center"/>
    </xf>
    <xf numFmtId="166" fontId="3" fillId="2" borderId="6" xfId="1" applyNumberFormat="1" applyFont="1" applyFill="1" applyBorder="1" applyAlignment="1">
      <alignment horizontal="center"/>
    </xf>
    <xf numFmtId="0" fontId="3" fillId="2" borderId="0" xfId="0" applyFont="1" applyFill="1" applyBorder="1"/>
    <xf numFmtId="0" fontId="3" fillId="2" borderId="0"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2" borderId="48" xfId="0" applyFont="1" applyFill="1" applyBorder="1" applyAlignment="1">
      <alignment horizontal="center" vertical="top" wrapText="1"/>
    </xf>
    <xf numFmtId="0" fontId="3" fillId="2" borderId="43" xfId="0" applyFont="1" applyFill="1" applyBorder="1" applyAlignment="1">
      <alignment horizontal="center" vertical="top" wrapText="1"/>
    </xf>
    <xf numFmtId="1" fontId="3" fillId="4" borderId="8" xfId="0" applyNumberFormat="1" applyFont="1" applyFill="1" applyBorder="1" applyAlignment="1">
      <alignment horizontal="center"/>
    </xf>
    <xf numFmtId="0" fontId="34" fillId="2" borderId="0" xfId="0" applyFont="1" applyFill="1"/>
    <xf numFmtId="0" fontId="0" fillId="17" borderId="0" xfId="0" applyFill="1"/>
    <xf numFmtId="0" fontId="13" fillId="17" borderId="0" xfId="0" applyFont="1" applyFill="1"/>
    <xf numFmtId="0" fontId="0" fillId="17" borderId="0" xfId="0" applyFill="1" applyBorder="1" applyAlignment="1"/>
    <xf numFmtId="0" fontId="0" fillId="17" borderId="4" xfId="0" applyFill="1" applyBorder="1" applyAlignment="1"/>
    <xf numFmtId="164" fontId="15" fillId="17" borderId="4" xfId="0" applyNumberFormat="1" applyFont="1" applyFill="1" applyBorder="1" applyAlignment="1">
      <alignment horizontal="center"/>
    </xf>
    <xf numFmtId="1" fontId="15" fillId="17" borderId="0" xfId="0" applyNumberFormat="1" applyFont="1" applyFill="1" applyBorder="1" applyAlignment="1">
      <alignment horizontal="center"/>
    </xf>
    <xf numFmtId="0" fontId="15" fillId="17" borderId="4" xfId="0" applyFont="1" applyFill="1" applyBorder="1" applyAlignment="1">
      <alignment horizontal="center"/>
    </xf>
    <xf numFmtId="0" fontId="34" fillId="4" borderId="5" xfId="0" applyFont="1" applyFill="1" applyBorder="1" applyAlignment="1">
      <alignment horizontal="center"/>
    </xf>
    <xf numFmtId="0" fontId="34" fillId="4" borderId="5" xfId="0" applyFont="1" applyFill="1" applyBorder="1"/>
    <xf numFmtId="0" fontId="34" fillId="2" borderId="7" xfId="0" applyFont="1" applyFill="1" applyBorder="1" applyAlignment="1">
      <alignment horizontal="center"/>
    </xf>
    <xf numFmtId="0" fontId="34" fillId="4" borderId="6" xfId="0" applyFont="1" applyFill="1" applyBorder="1"/>
    <xf numFmtId="0" fontId="34" fillId="2" borderId="8" xfId="0" applyFont="1" applyFill="1" applyBorder="1" applyAlignment="1">
      <alignment horizontal="center"/>
    </xf>
    <xf numFmtId="0" fontId="34" fillId="4" borderId="11" xfId="0" applyFont="1" applyFill="1" applyBorder="1"/>
    <xf numFmtId="0" fontId="34" fillId="2" borderId="12" xfId="0" applyFont="1" applyFill="1" applyBorder="1" applyAlignment="1">
      <alignment horizontal="center"/>
    </xf>
    <xf numFmtId="0" fontId="34" fillId="4" borderId="6" xfId="0" applyFont="1" applyFill="1" applyBorder="1" applyAlignment="1">
      <alignment horizontal="center"/>
    </xf>
    <xf numFmtId="0" fontId="15" fillId="4" borderId="11" xfId="0" applyFont="1" applyFill="1" applyBorder="1" applyAlignment="1">
      <alignment horizontal="center"/>
    </xf>
    <xf numFmtId="9" fontId="15" fillId="4" borderId="11" xfId="1" applyFont="1" applyFill="1" applyBorder="1" applyAlignment="1">
      <alignment horizontal="center"/>
    </xf>
    <xf numFmtId="9" fontId="15" fillId="4" borderId="2" xfId="1" applyFont="1" applyFill="1" applyBorder="1" applyAlignment="1">
      <alignment horizontal="center"/>
    </xf>
    <xf numFmtId="9" fontId="15" fillId="4" borderId="12" xfId="1" applyFont="1" applyFill="1" applyBorder="1" applyAlignment="1">
      <alignment horizontal="center"/>
    </xf>
    <xf numFmtId="166" fontId="39" fillId="17" borderId="5" xfId="1" applyNumberFormat="1" applyFont="1" applyFill="1" applyBorder="1" applyAlignment="1">
      <alignment horizontal="center"/>
    </xf>
    <xf numFmtId="166" fontId="39" fillId="17" borderId="6" xfId="1" applyNumberFormat="1" applyFont="1" applyFill="1" applyBorder="1" applyAlignment="1">
      <alignment horizontal="center"/>
    </xf>
    <xf numFmtId="166" fontId="39" fillId="17" borderId="11" xfId="1" applyNumberFormat="1" applyFont="1" applyFill="1" applyBorder="1" applyAlignment="1">
      <alignment horizontal="center"/>
    </xf>
    <xf numFmtId="0" fontId="15" fillId="18" borderId="3" xfId="0" applyFont="1" applyFill="1" applyBorder="1" applyAlignment="1">
      <alignment horizontal="center"/>
    </xf>
    <xf numFmtId="10" fontId="15" fillId="18" borderId="5" xfId="0" applyNumberFormat="1" applyFont="1" applyFill="1" applyBorder="1" applyAlignment="1">
      <alignment horizontal="center"/>
    </xf>
    <xf numFmtId="0" fontId="0" fillId="17" borderId="5" xfId="0" applyFill="1" applyBorder="1" applyAlignment="1">
      <alignment horizontal="center"/>
    </xf>
    <xf numFmtId="0" fontId="0" fillId="17" borderId="6" xfId="0" applyFill="1" applyBorder="1" applyAlignment="1">
      <alignment horizontal="center"/>
    </xf>
    <xf numFmtId="0" fontId="0" fillId="17" borderId="11" xfId="0" applyFill="1" applyBorder="1" applyAlignment="1">
      <alignment horizontal="center"/>
    </xf>
    <xf numFmtId="0" fontId="13" fillId="17" borderId="0" xfId="0" quotePrefix="1" applyFont="1" applyFill="1"/>
    <xf numFmtId="0" fontId="34" fillId="4" borderId="3" xfId="0" applyFont="1" applyFill="1" applyBorder="1" applyAlignment="1">
      <alignment horizontal="center"/>
    </xf>
    <xf numFmtId="1" fontId="0" fillId="17" borderId="5" xfId="0" applyNumberFormat="1" applyFill="1" applyBorder="1" applyAlignment="1">
      <alignment horizontal="center"/>
    </xf>
    <xf numFmtId="1" fontId="0" fillId="17" borderId="6" xfId="0" applyNumberFormat="1" applyFill="1" applyBorder="1" applyAlignment="1">
      <alignment horizontal="center"/>
    </xf>
    <xf numFmtId="1" fontId="0" fillId="17" borderId="11" xfId="0" applyNumberFormat="1" applyFill="1" applyBorder="1" applyAlignment="1">
      <alignment horizontal="center"/>
    </xf>
    <xf numFmtId="0" fontId="34" fillId="2" borderId="5" xfId="0" applyFont="1" applyFill="1" applyBorder="1" applyAlignment="1">
      <alignment horizontal="center"/>
    </xf>
    <xf numFmtId="0" fontId="34" fillId="2" borderId="6" xfId="0" applyFont="1" applyFill="1" applyBorder="1" applyAlignment="1">
      <alignment horizontal="center"/>
    </xf>
    <xf numFmtId="0" fontId="34" fillId="2" borderId="11" xfId="0" applyFont="1" applyFill="1" applyBorder="1" applyAlignment="1">
      <alignment horizontal="center"/>
    </xf>
    <xf numFmtId="0" fontId="34" fillId="4" borderId="5" xfId="0" quotePrefix="1" applyFont="1" applyFill="1" applyBorder="1"/>
    <xf numFmtId="0" fontId="34" fillId="4" borderId="6" xfId="0" quotePrefix="1" applyFont="1" applyFill="1" applyBorder="1"/>
    <xf numFmtId="0" fontId="34" fillId="4" borderId="27" xfId="0" quotePrefix="1" applyFont="1" applyFill="1" applyBorder="1"/>
    <xf numFmtId="0" fontId="34" fillId="4" borderId="10" xfId="0" quotePrefix="1" applyFont="1" applyFill="1" applyBorder="1"/>
    <xf numFmtId="0" fontId="34" fillId="4" borderId="11" xfId="0" quotePrefix="1" applyFont="1" applyFill="1" applyBorder="1"/>
    <xf numFmtId="1" fontId="15" fillId="18" borderId="3" xfId="0" applyNumberFormat="1" applyFont="1" applyFill="1" applyBorder="1" applyAlignment="1">
      <alignment horizontal="center"/>
    </xf>
    <xf numFmtId="10" fontId="0" fillId="17" borderId="6" xfId="0" applyNumberFormat="1" applyFill="1" applyBorder="1" applyAlignment="1">
      <alignment horizontal="center"/>
    </xf>
    <xf numFmtId="10" fontId="0" fillId="17" borderId="11" xfId="0" applyNumberFormat="1" applyFill="1" applyBorder="1" applyAlignment="1">
      <alignment horizontal="center"/>
    </xf>
    <xf numFmtId="1" fontId="0" fillId="17" borderId="0" xfId="0" applyNumberFormat="1" applyFill="1"/>
    <xf numFmtId="0" fontId="0" fillId="17" borderId="51" xfId="0" applyFill="1" applyBorder="1"/>
    <xf numFmtId="0" fontId="1" fillId="2" borderId="0" xfId="0" applyFont="1" applyFill="1"/>
    <xf numFmtId="0" fontId="1" fillId="17" borderId="0" xfId="0" applyFont="1" applyFill="1" applyAlignment="1">
      <alignment horizontal="right"/>
    </xf>
    <xf numFmtId="0" fontId="34" fillId="4" borderId="11" xfId="0" applyFont="1" applyFill="1" applyBorder="1" applyAlignment="1">
      <alignment horizontal="center"/>
    </xf>
    <xf numFmtId="1" fontId="15" fillId="18" borderId="3" xfId="0" applyNumberFormat="1" applyFont="1" applyFill="1" applyBorder="1"/>
    <xf numFmtId="0" fontId="3" fillId="2" borderId="25" xfId="0" applyFont="1" applyFill="1" applyBorder="1" applyAlignment="1">
      <alignment horizontal="center" wrapText="1"/>
    </xf>
    <xf numFmtId="0" fontId="0" fillId="2" borderId="48" xfId="0" applyFill="1" applyBorder="1" applyAlignment="1">
      <alignment horizontal="center" wrapText="1"/>
    </xf>
    <xf numFmtId="0" fontId="3" fillId="2" borderId="48" xfId="0" applyFont="1" applyFill="1" applyBorder="1" applyAlignment="1">
      <alignment horizontal="center" wrapText="1"/>
    </xf>
    <xf numFmtId="0" fontId="0" fillId="2" borderId="43" xfId="0" applyFill="1" applyBorder="1" applyAlignment="1">
      <alignment horizontal="center" wrapText="1"/>
    </xf>
    <xf numFmtId="0" fontId="10" fillId="4" borderId="14" xfId="0" applyFont="1" applyFill="1" applyBorder="1" applyAlignment="1">
      <alignment horizontal="center"/>
    </xf>
    <xf numFmtId="0" fontId="16" fillId="2" borderId="25" xfId="0" applyFont="1" applyFill="1" applyBorder="1" applyAlignment="1">
      <alignment horizontal="center"/>
    </xf>
    <xf numFmtId="0" fontId="16" fillId="2" borderId="48" xfId="0" applyFont="1" applyFill="1" applyBorder="1" applyAlignment="1">
      <alignment horizontal="center"/>
    </xf>
    <xf numFmtId="0" fontId="16" fillId="2" borderId="43" xfId="0" applyFont="1" applyFill="1" applyBorder="1" applyAlignment="1">
      <alignment horizontal="center"/>
    </xf>
    <xf numFmtId="0" fontId="15" fillId="17" borderId="1" xfId="0" quotePrefix="1" applyFont="1" applyFill="1" applyBorder="1" applyAlignment="1">
      <alignment horizontal="center" vertical="center"/>
    </xf>
    <xf numFmtId="0" fontId="15" fillId="17" borderId="1" xfId="0" applyFont="1" applyFill="1" applyBorder="1" applyAlignment="1">
      <alignment horizontal="center" vertical="center"/>
    </xf>
    <xf numFmtId="0" fontId="20" fillId="3" borderId="25" xfId="0" applyFont="1" applyFill="1" applyBorder="1" applyAlignment="1">
      <alignment horizontal="center"/>
    </xf>
    <xf numFmtId="0" fontId="20" fillId="3" borderId="43" xfId="0" applyFont="1" applyFill="1" applyBorder="1" applyAlignment="1">
      <alignment horizontal="center"/>
    </xf>
    <xf numFmtId="0" fontId="0" fillId="2" borderId="8" xfId="0" applyFill="1" applyBorder="1"/>
    <xf numFmtId="0" fontId="0" fillId="2" borderId="12" xfId="0" applyFill="1" applyBorder="1"/>
    <xf numFmtId="0" fontId="0" fillId="2" borderId="1" xfId="0" applyFill="1" applyBorder="1"/>
    <xf numFmtId="0" fontId="16" fillId="2" borderId="0" xfId="0" applyFont="1" applyFill="1" applyBorder="1" applyAlignment="1">
      <alignment horizontal="right"/>
    </xf>
    <xf numFmtId="0" fontId="16" fillId="2" borderId="4" xfId="0" applyFont="1" applyFill="1" applyBorder="1" applyAlignment="1">
      <alignment horizontal="right"/>
    </xf>
    <xf numFmtId="2" fontId="23" fillId="3" borderId="3"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25" b="1" i="0" u="none" strike="noStrike" baseline="0">
                <a:solidFill>
                  <a:srgbClr val="000000"/>
                </a:solidFill>
                <a:latin typeface="Arial"/>
                <a:ea typeface="Arial"/>
                <a:cs typeface="Arial"/>
              </a:defRPr>
            </a:pPr>
            <a:r>
              <a:rPr lang="en-US"/>
              <a:t>Aikaisempien jaksojen kysynnän painotus eri ennustemenetelmillä jakson t+1 ennusteessa</a:t>
            </a:r>
          </a:p>
        </c:rich>
      </c:tx>
      <c:layout>
        <c:manualLayout>
          <c:xMode val="edge"/>
          <c:yMode val="edge"/>
          <c:x val="0.15586864318016586"/>
          <c:y val="1.1056511056511056E-2"/>
        </c:manualLayout>
      </c:layout>
      <c:overlay val="0"/>
      <c:spPr>
        <a:noFill/>
        <a:ln w="25400">
          <a:noFill/>
        </a:ln>
      </c:spPr>
    </c:title>
    <c:autoTitleDeleted val="0"/>
    <c:plotArea>
      <c:layout>
        <c:manualLayout>
          <c:layoutTarget val="inner"/>
          <c:xMode val="edge"/>
          <c:yMode val="edge"/>
          <c:x val="6.3849823805956399E-2"/>
          <c:y val="0.14496323191993624"/>
          <c:w val="0.92112760520063564"/>
          <c:h val="0.70147462225664059"/>
        </c:manualLayout>
      </c:layout>
      <c:lineChart>
        <c:grouping val="standard"/>
        <c:varyColors val="0"/>
        <c:ser>
          <c:idx val="4"/>
          <c:order val="0"/>
          <c:tx>
            <c:v>Naivi</c:v>
          </c:tx>
          <c:spPr>
            <a:ln w="28575">
              <a:noFill/>
            </a:ln>
          </c:spPr>
          <c:marker>
            <c:symbol val="star"/>
            <c:size val="12"/>
            <c:spPr>
              <a:noFill/>
              <a:ln>
                <a:solidFill>
                  <a:srgbClr val="000000"/>
                </a:solidFill>
                <a:prstDash val="solid"/>
              </a:ln>
            </c:spPr>
          </c:marker>
          <c:cat>
            <c:strRef>
              <c:f>Menetelmävertailu!$A$2:$A$11</c:f>
              <c:strCache>
                <c:ptCount val="10"/>
                <c:pt idx="0">
                  <c:v>t-9</c:v>
                </c:pt>
                <c:pt idx="1">
                  <c:v>t-8</c:v>
                </c:pt>
                <c:pt idx="2">
                  <c:v>t-7</c:v>
                </c:pt>
                <c:pt idx="3">
                  <c:v>t-6</c:v>
                </c:pt>
                <c:pt idx="4">
                  <c:v>t-5</c:v>
                </c:pt>
                <c:pt idx="5">
                  <c:v>t-4</c:v>
                </c:pt>
                <c:pt idx="6">
                  <c:v>t-3</c:v>
                </c:pt>
                <c:pt idx="7">
                  <c:v>t-2</c:v>
                </c:pt>
                <c:pt idx="8">
                  <c:v>t-1</c:v>
                </c:pt>
                <c:pt idx="9">
                  <c:v>t</c:v>
                </c:pt>
              </c:strCache>
            </c:strRef>
          </c:cat>
          <c:val>
            <c:numRef>
              <c:f>Menetelmävertailu!$G$2:$G$11</c:f>
              <c:numCache>
                <c:formatCode>0%</c:formatCode>
                <c:ptCount val="10"/>
                <c:pt idx="0">
                  <c:v>0</c:v>
                </c:pt>
                <c:pt idx="1">
                  <c:v>0</c:v>
                </c:pt>
                <c:pt idx="2">
                  <c:v>0</c:v>
                </c:pt>
                <c:pt idx="3">
                  <c:v>0</c:v>
                </c:pt>
                <c:pt idx="4">
                  <c:v>0</c:v>
                </c:pt>
                <c:pt idx="5">
                  <c:v>0</c:v>
                </c:pt>
                <c:pt idx="6">
                  <c:v>0</c:v>
                </c:pt>
                <c:pt idx="7">
                  <c:v>0</c:v>
                </c:pt>
                <c:pt idx="8">
                  <c:v>0</c:v>
                </c:pt>
                <c:pt idx="9">
                  <c:v>1</c:v>
                </c:pt>
              </c:numCache>
            </c:numRef>
          </c:val>
          <c:smooth val="0"/>
          <c:extLst>
            <c:ext xmlns:c16="http://schemas.microsoft.com/office/drawing/2014/chart" uri="{C3380CC4-5D6E-409C-BE32-E72D297353CC}">
              <c16:uniqueId val="{00000000-867C-4E60-B8B1-7E3D5C1F259A}"/>
            </c:ext>
          </c:extLst>
        </c:ser>
        <c:ser>
          <c:idx val="1"/>
          <c:order val="1"/>
          <c:tx>
            <c:v>Suuri alfa</c:v>
          </c:tx>
          <c:spPr>
            <a:ln w="28575">
              <a:noFill/>
            </a:ln>
          </c:spPr>
          <c:marker>
            <c:symbol val="square"/>
            <c:size val="12"/>
            <c:spPr>
              <a:solidFill>
                <a:srgbClr val="0000FF"/>
              </a:solidFill>
              <a:ln>
                <a:solidFill>
                  <a:srgbClr val="000000"/>
                </a:solidFill>
                <a:prstDash val="solid"/>
              </a:ln>
            </c:spPr>
          </c:marker>
          <c:cat>
            <c:strRef>
              <c:f>Menetelmävertailu!$A$2:$A$11</c:f>
              <c:strCache>
                <c:ptCount val="10"/>
                <c:pt idx="0">
                  <c:v>t-9</c:v>
                </c:pt>
                <c:pt idx="1">
                  <c:v>t-8</c:v>
                </c:pt>
                <c:pt idx="2">
                  <c:v>t-7</c:v>
                </c:pt>
                <c:pt idx="3">
                  <c:v>t-6</c:v>
                </c:pt>
                <c:pt idx="4">
                  <c:v>t-5</c:v>
                </c:pt>
                <c:pt idx="5">
                  <c:v>t-4</c:v>
                </c:pt>
                <c:pt idx="6">
                  <c:v>t-3</c:v>
                </c:pt>
                <c:pt idx="7">
                  <c:v>t-2</c:v>
                </c:pt>
                <c:pt idx="8">
                  <c:v>t-1</c:v>
                </c:pt>
                <c:pt idx="9">
                  <c:v>t</c:v>
                </c:pt>
              </c:strCache>
            </c:strRef>
          </c:cat>
          <c:val>
            <c:numRef>
              <c:f>Menetelmävertailu!$D$2:$D$11</c:f>
              <c:numCache>
                <c:formatCode>0.00%</c:formatCode>
                <c:ptCount val="10"/>
                <c:pt idx="0">
                  <c:v>9.765625E-4</c:v>
                </c:pt>
                <c:pt idx="1">
                  <c:v>1.953125E-3</c:v>
                </c:pt>
                <c:pt idx="2">
                  <c:v>3.90625E-3</c:v>
                </c:pt>
                <c:pt idx="3">
                  <c:v>7.8125E-3</c:v>
                </c:pt>
                <c:pt idx="4">
                  <c:v>1.5625E-2</c:v>
                </c:pt>
                <c:pt idx="5">
                  <c:v>3.125E-2</c:v>
                </c:pt>
                <c:pt idx="6">
                  <c:v>6.25E-2</c:v>
                </c:pt>
                <c:pt idx="7">
                  <c:v>0.125</c:v>
                </c:pt>
                <c:pt idx="8">
                  <c:v>0.25</c:v>
                </c:pt>
                <c:pt idx="9">
                  <c:v>0.5</c:v>
                </c:pt>
              </c:numCache>
            </c:numRef>
          </c:val>
          <c:smooth val="0"/>
          <c:extLst>
            <c:ext xmlns:c16="http://schemas.microsoft.com/office/drawing/2014/chart" uri="{C3380CC4-5D6E-409C-BE32-E72D297353CC}">
              <c16:uniqueId val="{00000001-867C-4E60-B8B1-7E3D5C1F259A}"/>
            </c:ext>
          </c:extLst>
        </c:ser>
        <c:ser>
          <c:idx val="3"/>
          <c:order val="2"/>
          <c:tx>
            <c:v>Liukuva (3)</c:v>
          </c:tx>
          <c:spPr>
            <a:ln w="28575">
              <a:noFill/>
            </a:ln>
          </c:spPr>
          <c:marker>
            <c:symbol val="circle"/>
            <c:size val="12"/>
            <c:spPr>
              <a:solidFill>
                <a:srgbClr val="FF0000"/>
              </a:solidFill>
              <a:ln>
                <a:solidFill>
                  <a:srgbClr val="000000"/>
                </a:solidFill>
                <a:prstDash val="solid"/>
              </a:ln>
            </c:spPr>
          </c:marker>
          <c:cat>
            <c:strRef>
              <c:f>Menetelmävertailu!$A$2:$A$11</c:f>
              <c:strCache>
                <c:ptCount val="10"/>
                <c:pt idx="0">
                  <c:v>t-9</c:v>
                </c:pt>
                <c:pt idx="1">
                  <c:v>t-8</c:v>
                </c:pt>
                <c:pt idx="2">
                  <c:v>t-7</c:v>
                </c:pt>
                <c:pt idx="3">
                  <c:v>t-6</c:v>
                </c:pt>
                <c:pt idx="4">
                  <c:v>t-5</c:v>
                </c:pt>
                <c:pt idx="5">
                  <c:v>t-4</c:v>
                </c:pt>
                <c:pt idx="6">
                  <c:v>t-3</c:v>
                </c:pt>
                <c:pt idx="7">
                  <c:v>t-2</c:v>
                </c:pt>
                <c:pt idx="8">
                  <c:v>t-1</c:v>
                </c:pt>
                <c:pt idx="9">
                  <c:v>t</c:v>
                </c:pt>
              </c:strCache>
            </c:strRef>
          </c:cat>
          <c:val>
            <c:numRef>
              <c:f>Menetelmävertailu!$F$2:$F$11</c:f>
              <c:numCache>
                <c:formatCode>0%</c:formatCode>
                <c:ptCount val="10"/>
                <c:pt idx="0">
                  <c:v>0</c:v>
                </c:pt>
                <c:pt idx="1">
                  <c:v>0</c:v>
                </c:pt>
                <c:pt idx="2">
                  <c:v>0</c:v>
                </c:pt>
                <c:pt idx="3">
                  <c:v>0</c:v>
                </c:pt>
                <c:pt idx="4">
                  <c:v>0</c:v>
                </c:pt>
                <c:pt idx="5">
                  <c:v>0</c:v>
                </c:pt>
                <c:pt idx="6">
                  <c:v>0</c:v>
                </c:pt>
                <c:pt idx="7">
                  <c:v>0.33329999999999999</c:v>
                </c:pt>
                <c:pt idx="8">
                  <c:v>0.33329999999999999</c:v>
                </c:pt>
                <c:pt idx="9">
                  <c:v>0.33329999999999999</c:v>
                </c:pt>
              </c:numCache>
            </c:numRef>
          </c:val>
          <c:smooth val="0"/>
          <c:extLst>
            <c:ext xmlns:c16="http://schemas.microsoft.com/office/drawing/2014/chart" uri="{C3380CC4-5D6E-409C-BE32-E72D297353CC}">
              <c16:uniqueId val="{00000002-867C-4E60-B8B1-7E3D5C1F259A}"/>
            </c:ext>
          </c:extLst>
        </c:ser>
        <c:ser>
          <c:idx val="2"/>
          <c:order val="3"/>
          <c:tx>
            <c:v>Regressio</c:v>
          </c:tx>
          <c:spPr>
            <a:ln w="28575">
              <a:noFill/>
            </a:ln>
          </c:spPr>
          <c:marker>
            <c:symbol val="triangle"/>
            <c:size val="12"/>
            <c:spPr>
              <a:solidFill>
                <a:srgbClr val="FFFF00"/>
              </a:solidFill>
              <a:ln>
                <a:solidFill>
                  <a:srgbClr val="000000"/>
                </a:solidFill>
                <a:prstDash val="solid"/>
              </a:ln>
            </c:spPr>
          </c:marker>
          <c:cat>
            <c:strRef>
              <c:f>Menetelmävertailu!$A$2:$A$11</c:f>
              <c:strCache>
                <c:ptCount val="10"/>
                <c:pt idx="0">
                  <c:v>t-9</c:v>
                </c:pt>
                <c:pt idx="1">
                  <c:v>t-8</c:v>
                </c:pt>
                <c:pt idx="2">
                  <c:v>t-7</c:v>
                </c:pt>
                <c:pt idx="3">
                  <c:v>t-6</c:v>
                </c:pt>
                <c:pt idx="4">
                  <c:v>t-5</c:v>
                </c:pt>
                <c:pt idx="5">
                  <c:v>t-4</c:v>
                </c:pt>
                <c:pt idx="6">
                  <c:v>t-3</c:v>
                </c:pt>
                <c:pt idx="7">
                  <c:v>t-2</c:v>
                </c:pt>
                <c:pt idx="8">
                  <c:v>t-1</c:v>
                </c:pt>
                <c:pt idx="9">
                  <c:v>t</c:v>
                </c:pt>
              </c:strCache>
            </c:strRef>
          </c:cat>
          <c:val>
            <c:numRef>
              <c:f>Menetelmävertailu!$E$2:$E$11</c:f>
              <c:numCache>
                <c:formatCode>0%</c:formatCode>
                <c:ptCount val="10"/>
                <c:pt idx="0">
                  <c:v>0.1</c:v>
                </c:pt>
                <c:pt idx="1">
                  <c:v>0.1</c:v>
                </c:pt>
                <c:pt idx="2">
                  <c:v>0.1</c:v>
                </c:pt>
                <c:pt idx="3">
                  <c:v>0.1</c:v>
                </c:pt>
                <c:pt idx="4">
                  <c:v>0.1</c:v>
                </c:pt>
                <c:pt idx="5">
                  <c:v>0.1</c:v>
                </c:pt>
                <c:pt idx="6">
                  <c:v>0.1</c:v>
                </c:pt>
                <c:pt idx="7">
                  <c:v>0.1</c:v>
                </c:pt>
                <c:pt idx="8">
                  <c:v>0.1</c:v>
                </c:pt>
                <c:pt idx="9">
                  <c:v>0.1</c:v>
                </c:pt>
              </c:numCache>
            </c:numRef>
          </c:val>
          <c:smooth val="0"/>
          <c:extLst>
            <c:ext xmlns:c16="http://schemas.microsoft.com/office/drawing/2014/chart" uri="{C3380CC4-5D6E-409C-BE32-E72D297353CC}">
              <c16:uniqueId val="{00000003-867C-4E60-B8B1-7E3D5C1F259A}"/>
            </c:ext>
          </c:extLst>
        </c:ser>
        <c:ser>
          <c:idx val="0"/>
          <c:order val="4"/>
          <c:tx>
            <c:v>Pieni alfa</c:v>
          </c:tx>
          <c:spPr>
            <a:ln w="28575">
              <a:noFill/>
            </a:ln>
          </c:spPr>
          <c:marker>
            <c:symbol val="diamond"/>
            <c:size val="10"/>
            <c:spPr>
              <a:solidFill>
                <a:srgbClr val="00FF00"/>
              </a:solidFill>
              <a:ln>
                <a:solidFill>
                  <a:srgbClr val="000000"/>
                </a:solidFill>
                <a:prstDash val="solid"/>
              </a:ln>
            </c:spPr>
          </c:marker>
          <c:cat>
            <c:strRef>
              <c:f>Menetelmävertailu!$A$2:$A$11</c:f>
              <c:strCache>
                <c:ptCount val="10"/>
                <c:pt idx="0">
                  <c:v>t-9</c:v>
                </c:pt>
                <c:pt idx="1">
                  <c:v>t-8</c:v>
                </c:pt>
                <c:pt idx="2">
                  <c:v>t-7</c:v>
                </c:pt>
                <c:pt idx="3">
                  <c:v>t-6</c:v>
                </c:pt>
                <c:pt idx="4">
                  <c:v>t-5</c:v>
                </c:pt>
                <c:pt idx="5">
                  <c:v>t-4</c:v>
                </c:pt>
                <c:pt idx="6">
                  <c:v>t-3</c:v>
                </c:pt>
                <c:pt idx="7">
                  <c:v>t-2</c:v>
                </c:pt>
                <c:pt idx="8">
                  <c:v>t-1</c:v>
                </c:pt>
                <c:pt idx="9">
                  <c:v>t</c:v>
                </c:pt>
              </c:strCache>
            </c:strRef>
          </c:cat>
          <c:val>
            <c:numRef>
              <c:f>Menetelmävertailu!$C$2:$C$11</c:f>
              <c:numCache>
                <c:formatCode>0.00%</c:formatCode>
                <c:ptCount val="10"/>
                <c:pt idx="0">
                  <c:v>3.874204890000002E-2</c:v>
                </c:pt>
                <c:pt idx="1">
                  <c:v>4.3046721000000017E-2</c:v>
                </c:pt>
                <c:pt idx="2">
                  <c:v>4.7829690000000015E-2</c:v>
                </c:pt>
                <c:pt idx="3">
                  <c:v>5.314410000000002E-2</c:v>
                </c:pt>
                <c:pt idx="4">
                  <c:v>5.9049000000000018E-2</c:v>
                </c:pt>
                <c:pt idx="5">
                  <c:v>6.5610000000000016E-2</c:v>
                </c:pt>
                <c:pt idx="6">
                  <c:v>7.2900000000000006E-2</c:v>
                </c:pt>
                <c:pt idx="7">
                  <c:v>8.1000000000000016E-2</c:v>
                </c:pt>
                <c:pt idx="8">
                  <c:v>9.0000000000000011E-2</c:v>
                </c:pt>
                <c:pt idx="9">
                  <c:v>0.1</c:v>
                </c:pt>
              </c:numCache>
            </c:numRef>
          </c:val>
          <c:smooth val="0"/>
          <c:extLst>
            <c:ext xmlns:c16="http://schemas.microsoft.com/office/drawing/2014/chart" uri="{C3380CC4-5D6E-409C-BE32-E72D297353CC}">
              <c16:uniqueId val="{00000004-867C-4E60-B8B1-7E3D5C1F259A}"/>
            </c:ext>
          </c:extLst>
        </c:ser>
        <c:dLbls>
          <c:showLegendKey val="0"/>
          <c:showVal val="0"/>
          <c:showCatName val="0"/>
          <c:showSerName val="0"/>
          <c:showPercent val="0"/>
          <c:showBubbleSize val="0"/>
        </c:dLbls>
        <c:marker val="1"/>
        <c:smooth val="0"/>
        <c:axId val="1300099600"/>
        <c:axId val="1436779120"/>
      </c:lineChart>
      <c:catAx>
        <c:axId val="1300099600"/>
        <c:scaling>
          <c:orientation val="minMax"/>
        </c:scaling>
        <c:delete val="0"/>
        <c:axPos val="b"/>
        <c:title>
          <c:tx>
            <c:rich>
              <a:bodyPr/>
              <a:lstStyle/>
              <a:p>
                <a:pPr>
                  <a:defRPr sz="2125" b="1" i="0" u="none" strike="noStrike" baseline="0">
                    <a:solidFill>
                      <a:srgbClr val="000000"/>
                    </a:solidFill>
                    <a:latin typeface="Arial"/>
                    <a:ea typeface="Arial"/>
                    <a:cs typeface="Arial"/>
                  </a:defRPr>
                </a:pPr>
                <a:r>
                  <a:rPr lang="en-US"/>
                  <a:t>jakso</a:t>
                </a:r>
              </a:p>
            </c:rich>
          </c:tx>
          <c:layout>
            <c:manualLayout>
              <c:xMode val="edge"/>
              <c:yMode val="edge"/>
              <c:x val="0.4863854694219561"/>
              <c:y val="0.93366144956696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125" b="1" i="0" u="none" strike="noStrike" baseline="0">
                <a:solidFill>
                  <a:srgbClr val="000000"/>
                </a:solidFill>
                <a:latin typeface="Arial"/>
                <a:ea typeface="Arial"/>
                <a:cs typeface="Arial"/>
              </a:defRPr>
            </a:pPr>
            <a:endParaRPr lang="fi-FI"/>
          </a:p>
        </c:txPr>
        <c:crossAx val="1436779120"/>
        <c:crosses val="autoZero"/>
        <c:auto val="1"/>
        <c:lblAlgn val="ctr"/>
        <c:lblOffset val="100"/>
        <c:tickLblSkip val="1"/>
        <c:tickMarkSkip val="1"/>
        <c:noMultiLvlLbl val="0"/>
      </c:catAx>
      <c:valAx>
        <c:axId val="1436779120"/>
        <c:scaling>
          <c:orientation val="minMax"/>
        </c:scaling>
        <c:delete val="1"/>
        <c:axPos val="l"/>
        <c:title>
          <c:tx>
            <c:rich>
              <a:bodyPr/>
              <a:lstStyle/>
              <a:p>
                <a:pPr>
                  <a:defRPr sz="2125" b="1" i="0" u="none" strike="noStrike" baseline="0">
                    <a:solidFill>
                      <a:srgbClr val="000000"/>
                    </a:solidFill>
                    <a:latin typeface="Arial"/>
                    <a:ea typeface="Arial"/>
                    <a:cs typeface="Arial"/>
                  </a:defRPr>
                </a:pPr>
                <a:r>
                  <a:rPr lang="en-US"/>
                  <a:t>paino</a:t>
                </a:r>
              </a:p>
            </c:rich>
          </c:tx>
          <c:layout>
            <c:manualLayout>
              <c:xMode val="edge"/>
              <c:yMode val="edge"/>
              <c:x val="4.6948356807511738E-3"/>
              <c:y val="0.44226070021345609"/>
            </c:manualLayout>
          </c:layout>
          <c:overlay val="0"/>
          <c:spPr>
            <a:noFill/>
            <a:ln w="25400">
              <a:noFill/>
            </a:ln>
          </c:spPr>
        </c:title>
        <c:numFmt formatCode="0%" sourceLinked="1"/>
        <c:majorTickMark val="out"/>
        <c:minorTickMark val="none"/>
        <c:tickLblPos val="nextTo"/>
        <c:crossAx val="1300099600"/>
        <c:crosses val="autoZero"/>
        <c:crossBetween val="between"/>
      </c:valAx>
      <c:spPr>
        <a:noFill/>
        <a:ln w="25400">
          <a:noFill/>
        </a:ln>
      </c:spPr>
    </c:plotArea>
    <c:legend>
      <c:legendPos val="r"/>
      <c:layout>
        <c:manualLayout>
          <c:xMode val="edge"/>
          <c:yMode val="edge"/>
          <c:x val="7.2302736805786597E-2"/>
          <c:y val="0.17322421920847117"/>
          <c:w val="0.23568814461572585"/>
          <c:h val="0.28624994357277822"/>
        </c:manualLayout>
      </c:layout>
      <c:overlay val="0"/>
      <c:spPr>
        <a:noFill/>
        <a:ln w="25400">
          <a:noFill/>
        </a:ln>
      </c:spPr>
      <c:txPr>
        <a:bodyPr/>
        <a:lstStyle/>
        <a:p>
          <a:pPr>
            <a:defRPr sz="2400"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725"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83925553380432E-2"/>
          <c:y val="3.9024390243902439E-2"/>
          <c:w val="0.90956807880083679"/>
          <c:h val="0.78292682926829271"/>
        </c:manualLayout>
      </c:layout>
      <c:lineChart>
        <c:grouping val="standard"/>
        <c:varyColors val="0"/>
        <c:ser>
          <c:idx val="0"/>
          <c:order val="0"/>
          <c:tx>
            <c:v>Vuosi 1</c:v>
          </c:tx>
          <c:spPr>
            <a:ln w="25400">
              <a:solidFill>
                <a:srgbClr val="0000FF"/>
              </a:solidFill>
              <a:prstDash val="solid"/>
            </a:ln>
          </c:spPr>
          <c:marker>
            <c:symbol val="diamond"/>
            <c:size val="9"/>
            <c:spPr>
              <a:solidFill>
                <a:srgbClr val="0000FF"/>
              </a:solidFill>
              <a:ln>
                <a:solidFill>
                  <a:srgbClr val="0000FF"/>
                </a:solidFill>
                <a:prstDash val="solid"/>
              </a:ln>
            </c:spPr>
          </c:marker>
          <c:cat>
            <c:strRef>
              <c:f>'Lasku 7'!$A$2:$A$13</c:f>
              <c:strCache>
                <c:ptCount val="12"/>
                <c:pt idx="0">
                  <c:v>Tammikuu</c:v>
                </c:pt>
                <c:pt idx="1">
                  <c:v>Helmikuu</c:v>
                </c:pt>
                <c:pt idx="2">
                  <c:v>Maaliskuu</c:v>
                </c:pt>
                <c:pt idx="3">
                  <c:v>Huhtikuu</c:v>
                </c:pt>
                <c:pt idx="4">
                  <c:v>Toukokuu</c:v>
                </c:pt>
                <c:pt idx="5">
                  <c:v>Kesäkuu</c:v>
                </c:pt>
                <c:pt idx="6">
                  <c:v>Heinäkuu</c:v>
                </c:pt>
                <c:pt idx="7">
                  <c:v>Elokuu</c:v>
                </c:pt>
                <c:pt idx="8">
                  <c:v>Syyskuu</c:v>
                </c:pt>
                <c:pt idx="9">
                  <c:v>Lokakuu</c:v>
                </c:pt>
                <c:pt idx="10">
                  <c:v>Marraskuu</c:v>
                </c:pt>
                <c:pt idx="11">
                  <c:v>Joulukuu</c:v>
                </c:pt>
              </c:strCache>
            </c:strRef>
          </c:cat>
          <c:val>
            <c:numRef>
              <c:f>'Lasku 7'!$B$2:$B$13</c:f>
              <c:numCache>
                <c:formatCode>General</c:formatCode>
                <c:ptCount val="12"/>
                <c:pt idx="0">
                  <c:v>1847</c:v>
                </c:pt>
                <c:pt idx="1">
                  <c:v>2669</c:v>
                </c:pt>
                <c:pt idx="2">
                  <c:v>2467</c:v>
                </c:pt>
                <c:pt idx="3">
                  <c:v>2432</c:v>
                </c:pt>
                <c:pt idx="4">
                  <c:v>2464</c:v>
                </c:pt>
                <c:pt idx="5">
                  <c:v>2378</c:v>
                </c:pt>
                <c:pt idx="6">
                  <c:v>2217</c:v>
                </c:pt>
                <c:pt idx="7">
                  <c:v>2445</c:v>
                </c:pt>
                <c:pt idx="8">
                  <c:v>1894</c:v>
                </c:pt>
                <c:pt idx="9">
                  <c:v>1922</c:v>
                </c:pt>
                <c:pt idx="10">
                  <c:v>2431</c:v>
                </c:pt>
                <c:pt idx="11">
                  <c:v>2274</c:v>
                </c:pt>
              </c:numCache>
            </c:numRef>
          </c:val>
          <c:smooth val="0"/>
          <c:extLst>
            <c:ext xmlns:c16="http://schemas.microsoft.com/office/drawing/2014/chart" uri="{C3380CC4-5D6E-409C-BE32-E72D297353CC}">
              <c16:uniqueId val="{00000000-FD52-408D-961D-9C282B2AE1DA}"/>
            </c:ext>
          </c:extLst>
        </c:ser>
        <c:ser>
          <c:idx val="1"/>
          <c:order val="1"/>
          <c:tx>
            <c:v>Vuosi 2</c:v>
          </c:tx>
          <c:spPr>
            <a:ln w="25400">
              <a:solidFill>
                <a:srgbClr val="FF0000"/>
              </a:solidFill>
              <a:prstDash val="solid"/>
            </a:ln>
          </c:spPr>
          <c:marker>
            <c:symbol val="circle"/>
            <c:size val="9"/>
            <c:spPr>
              <a:solidFill>
                <a:srgbClr val="FF0000"/>
              </a:solidFill>
              <a:ln>
                <a:solidFill>
                  <a:srgbClr val="FF0000"/>
                </a:solidFill>
                <a:prstDash val="solid"/>
              </a:ln>
            </c:spPr>
          </c:marker>
          <c:cat>
            <c:strRef>
              <c:f>'Lasku 7'!$A$2:$A$13</c:f>
              <c:strCache>
                <c:ptCount val="12"/>
                <c:pt idx="0">
                  <c:v>Tammikuu</c:v>
                </c:pt>
                <c:pt idx="1">
                  <c:v>Helmikuu</c:v>
                </c:pt>
                <c:pt idx="2">
                  <c:v>Maaliskuu</c:v>
                </c:pt>
                <c:pt idx="3">
                  <c:v>Huhtikuu</c:v>
                </c:pt>
                <c:pt idx="4">
                  <c:v>Toukokuu</c:v>
                </c:pt>
                <c:pt idx="5">
                  <c:v>Kesäkuu</c:v>
                </c:pt>
                <c:pt idx="6">
                  <c:v>Heinäkuu</c:v>
                </c:pt>
                <c:pt idx="7">
                  <c:v>Elokuu</c:v>
                </c:pt>
                <c:pt idx="8">
                  <c:v>Syyskuu</c:v>
                </c:pt>
                <c:pt idx="9">
                  <c:v>Lokakuu</c:v>
                </c:pt>
                <c:pt idx="10">
                  <c:v>Marraskuu</c:v>
                </c:pt>
                <c:pt idx="11">
                  <c:v>Joulukuu</c:v>
                </c:pt>
              </c:strCache>
            </c:strRef>
          </c:cat>
          <c:val>
            <c:numRef>
              <c:f>'Lasku 7'!$C$2:$C$13</c:f>
              <c:numCache>
                <c:formatCode>General</c:formatCode>
                <c:ptCount val="12"/>
                <c:pt idx="0">
                  <c:v>2045</c:v>
                </c:pt>
                <c:pt idx="1">
                  <c:v>2321</c:v>
                </c:pt>
                <c:pt idx="2">
                  <c:v>2419</c:v>
                </c:pt>
                <c:pt idx="3">
                  <c:v>2088</c:v>
                </c:pt>
                <c:pt idx="4">
                  <c:v>2667</c:v>
                </c:pt>
                <c:pt idx="5">
                  <c:v>2122</c:v>
                </c:pt>
                <c:pt idx="6">
                  <c:v>2206</c:v>
                </c:pt>
                <c:pt idx="7">
                  <c:v>1869</c:v>
                </c:pt>
                <c:pt idx="8">
                  <c:v>2441</c:v>
                </c:pt>
                <c:pt idx="9">
                  <c:v>2291</c:v>
                </c:pt>
                <c:pt idx="10">
                  <c:v>2364</c:v>
                </c:pt>
                <c:pt idx="11">
                  <c:v>2189</c:v>
                </c:pt>
              </c:numCache>
            </c:numRef>
          </c:val>
          <c:smooth val="0"/>
          <c:extLst>
            <c:ext xmlns:c16="http://schemas.microsoft.com/office/drawing/2014/chart" uri="{C3380CC4-5D6E-409C-BE32-E72D297353CC}">
              <c16:uniqueId val="{00000001-FD52-408D-961D-9C282B2AE1DA}"/>
            </c:ext>
          </c:extLst>
        </c:ser>
        <c:ser>
          <c:idx val="2"/>
          <c:order val="2"/>
          <c:tx>
            <c:v>Vuosi 3</c:v>
          </c:tx>
          <c:spPr>
            <a:ln w="25400">
              <a:solidFill>
                <a:srgbClr val="000000"/>
              </a:solidFill>
              <a:prstDash val="solid"/>
            </a:ln>
          </c:spPr>
          <c:marker>
            <c:symbol val="triangle"/>
            <c:size val="9"/>
            <c:spPr>
              <a:solidFill>
                <a:srgbClr val="000000"/>
              </a:solidFill>
              <a:ln>
                <a:solidFill>
                  <a:srgbClr val="000000"/>
                </a:solidFill>
                <a:prstDash val="solid"/>
              </a:ln>
            </c:spPr>
          </c:marker>
          <c:cat>
            <c:strRef>
              <c:f>'Lasku 7'!$A$2:$A$13</c:f>
              <c:strCache>
                <c:ptCount val="12"/>
                <c:pt idx="0">
                  <c:v>Tammikuu</c:v>
                </c:pt>
                <c:pt idx="1">
                  <c:v>Helmikuu</c:v>
                </c:pt>
                <c:pt idx="2">
                  <c:v>Maaliskuu</c:v>
                </c:pt>
                <c:pt idx="3">
                  <c:v>Huhtikuu</c:v>
                </c:pt>
                <c:pt idx="4">
                  <c:v>Toukokuu</c:v>
                </c:pt>
                <c:pt idx="5">
                  <c:v>Kesäkuu</c:v>
                </c:pt>
                <c:pt idx="6">
                  <c:v>Heinäkuu</c:v>
                </c:pt>
                <c:pt idx="7">
                  <c:v>Elokuu</c:v>
                </c:pt>
                <c:pt idx="8">
                  <c:v>Syyskuu</c:v>
                </c:pt>
                <c:pt idx="9">
                  <c:v>Lokakuu</c:v>
                </c:pt>
                <c:pt idx="10">
                  <c:v>Marraskuu</c:v>
                </c:pt>
                <c:pt idx="11">
                  <c:v>Joulukuu</c:v>
                </c:pt>
              </c:strCache>
            </c:strRef>
          </c:cat>
          <c:val>
            <c:numRef>
              <c:f>'Lasku 7'!$D$2:$D$13</c:f>
              <c:numCache>
                <c:formatCode>General</c:formatCode>
                <c:ptCount val="12"/>
                <c:pt idx="0">
                  <c:v>1986</c:v>
                </c:pt>
                <c:pt idx="1">
                  <c:v>2564</c:v>
                </c:pt>
                <c:pt idx="2">
                  <c:v>2635</c:v>
                </c:pt>
                <c:pt idx="3">
                  <c:v>2150</c:v>
                </c:pt>
                <c:pt idx="4">
                  <c:v>2201</c:v>
                </c:pt>
                <c:pt idx="5">
                  <c:v>2663</c:v>
                </c:pt>
                <c:pt idx="6">
                  <c:v>2055</c:v>
                </c:pt>
                <c:pt idx="7">
                  <c:v>1678</c:v>
                </c:pt>
                <c:pt idx="8">
                  <c:v>1845</c:v>
                </c:pt>
                <c:pt idx="9">
                  <c:v>2065</c:v>
                </c:pt>
                <c:pt idx="10">
                  <c:v>2147</c:v>
                </c:pt>
                <c:pt idx="11">
                  <c:v>2451</c:v>
                </c:pt>
              </c:numCache>
            </c:numRef>
          </c:val>
          <c:smooth val="0"/>
          <c:extLst>
            <c:ext xmlns:c16="http://schemas.microsoft.com/office/drawing/2014/chart" uri="{C3380CC4-5D6E-409C-BE32-E72D297353CC}">
              <c16:uniqueId val="{00000002-FD52-408D-961D-9C282B2AE1DA}"/>
            </c:ext>
          </c:extLst>
        </c:ser>
        <c:dLbls>
          <c:showLegendKey val="0"/>
          <c:showVal val="0"/>
          <c:showCatName val="0"/>
          <c:showSerName val="0"/>
          <c:showPercent val="0"/>
          <c:showBubbleSize val="0"/>
        </c:dLbls>
        <c:marker val="1"/>
        <c:smooth val="0"/>
        <c:axId val="1436782384"/>
        <c:axId val="1436761712"/>
      </c:lineChart>
      <c:catAx>
        <c:axId val="143678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fi-FI"/>
          </a:p>
        </c:txPr>
        <c:crossAx val="1436761712"/>
        <c:crosses val="autoZero"/>
        <c:auto val="1"/>
        <c:lblAlgn val="ctr"/>
        <c:lblOffset val="100"/>
        <c:tickLblSkip val="1"/>
        <c:tickMarkSkip val="1"/>
        <c:noMultiLvlLbl val="0"/>
      </c:catAx>
      <c:valAx>
        <c:axId val="1436761712"/>
        <c:scaling>
          <c:orientation val="minMax"/>
          <c:max val="3000"/>
          <c:min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fi-FI"/>
          </a:p>
        </c:txPr>
        <c:crossAx val="1436782384"/>
        <c:crosses val="autoZero"/>
        <c:crossBetween val="between"/>
        <c:majorUnit val="250"/>
      </c:valAx>
      <c:spPr>
        <a:noFill/>
        <a:ln w="25400">
          <a:noFill/>
        </a:ln>
      </c:spPr>
    </c:plotArea>
    <c:legend>
      <c:legendPos val="r"/>
      <c:layout>
        <c:manualLayout>
          <c:xMode val="edge"/>
          <c:yMode val="edge"/>
          <c:x val="0.81916752552527794"/>
          <c:y val="4.7970040330324565E-2"/>
          <c:w val="0.15858948824057539"/>
          <c:h val="0.24391063312207928"/>
        </c:manualLayout>
      </c:layout>
      <c:overlay val="0"/>
      <c:spPr>
        <a:solidFill>
          <a:srgbClr val="FFFFFF"/>
        </a:solidFill>
        <a:ln w="25400">
          <a:noFill/>
        </a:ln>
      </c:spPr>
      <c:txPr>
        <a:bodyPr/>
        <a:lstStyle/>
        <a:p>
          <a:pPr>
            <a:defRPr sz="915"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98871339113207"/>
          <c:y val="7.1739206584585796E-2"/>
          <c:w val="0.83189771896568421"/>
          <c:h val="0.71304423514376181"/>
        </c:manualLayout>
      </c:layout>
      <c:lineChart>
        <c:grouping val="standard"/>
        <c:varyColors val="0"/>
        <c:ser>
          <c:idx val="1"/>
          <c:order val="0"/>
          <c:spPr>
            <a:ln w="12700">
              <a:solidFill>
                <a:srgbClr val="0000FF"/>
              </a:solidFill>
              <a:prstDash val="solid"/>
            </a:ln>
          </c:spPr>
          <c:marker>
            <c:symbol val="diamond"/>
            <c:size val="12"/>
            <c:spPr>
              <a:solidFill>
                <a:srgbClr val="0000FF"/>
              </a:solidFill>
              <a:ln>
                <a:solidFill>
                  <a:srgbClr val="0000FF"/>
                </a:solidFill>
                <a:prstDash val="solid"/>
              </a:ln>
            </c:spPr>
          </c:marker>
          <c:trendline>
            <c:spPr>
              <a:ln w="25400">
                <a:solidFill>
                  <a:srgbClr val="00FF00"/>
                </a:solidFill>
                <a:prstDash val="solid"/>
              </a:ln>
            </c:spPr>
            <c:trendlineType val="linear"/>
            <c:dispRSqr val="0"/>
            <c:dispEq val="0"/>
          </c:trendline>
          <c:cat>
            <c:numRef>
              <c:f>'Lasku 8'!$A$2:$A$13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'Lasku 8'!$C$2:$C$13</c:f>
              <c:numCache>
                <c:formatCode>0</c:formatCode>
                <c:ptCount val="12"/>
                <c:pt idx="0">
                  <c:v>14</c:v>
                </c:pt>
                <c:pt idx="1">
                  <c:v>18</c:v>
                </c:pt>
                <c:pt idx="2">
                  <c:v>35</c:v>
                </c:pt>
                <c:pt idx="3">
                  <c:v>46</c:v>
                </c:pt>
                <c:pt idx="4">
                  <c:v>28</c:v>
                </c:pt>
                <c:pt idx="5">
                  <c:v>36</c:v>
                </c:pt>
                <c:pt idx="6">
                  <c:v>60</c:v>
                </c:pt>
                <c:pt idx="7">
                  <c:v>71</c:v>
                </c:pt>
                <c:pt idx="8">
                  <c:v>45</c:v>
                </c:pt>
                <c:pt idx="9">
                  <c:v>54</c:v>
                </c:pt>
                <c:pt idx="10">
                  <c:v>84</c:v>
                </c:pt>
                <c:pt idx="11">
                  <c:v>88</c:v>
                </c:pt>
              </c:numCache>
            </c:numRef>
          </c:val>
          <c:smooth val="0"/>
          <c:extLst>
            <c:ext xmlns:c16="http://schemas.microsoft.com/office/drawing/2014/chart" uri="{C3380CC4-5D6E-409C-BE32-E72D297353CC}">
              <c16:uniqueId val="{00000000-0B7F-481C-89B9-49227C71AAEA}"/>
            </c:ext>
          </c:extLst>
        </c:ser>
        <c:dLbls>
          <c:showLegendKey val="0"/>
          <c:showVal val="0"/>
          <c:showCatName val="0"/>
          <c:showSerName val="0"/>
          <c:showPercent val="0"/>
          <c:showBubbleSize val="0"/>
        </c:dLbls>
        <c:marker val="1"/>
        <c:smooth val="0"/>
        <c:axId val="1436772592"/>
        <c:axId val="1436768240"/>
      </c:lineChart>
      <c:catAx>
        <c:axId val="143677259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Jakso</a:t>
                </a:r>
              </a:p>
            </c:rich>
          </c:tx>
          <c:layout>
            <c:manualLayout>
              <c:xMode val="edge"/>
              <c:yMode val="edge"/>
              <c:x val="0.51867891513560804"/>
              <c:y val="0.889131347711970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25" b="1" i="0" u="none" strike="noStrike" baseline="0">
                <a:solidFill>
                  <a:srgbClr val="000000"/>
                </a:solidFill>
                <a:latin typeface="Arial"/>
                <a:ea typeface="Arial"/>
                <a:cs typeface="Arial"/>
              </a:defRPr>
            </a:pPr>
            <a:endParaRPr lang="fi-FI"/>
          </a:p>
        </c:txPr>
        <c:crossAx val="1436768240"/>
        <c:crosses val="autoZero"/>
        <c:auto val="1"/>
        <c:lblAlgn val="ctr"/>
        <c:lblOffset val="100"/>
        <c:tickLblSkip val="1"/>
        <c:tickMarkSkip val="1"/>
        <c:noMultiLvlLbl val="0"/>
      </c:catAx>
      <c:valAx>
        <c:axId val="1436768240"/>
        <c:scaling>
          <c:orientation val="minMax"/>
        </c:scaling>
        <c:delete val="0"/>
        <c:axPos val="l"/>
        <c:majorGridlines>
          <c:spPr>
            <a:ln w="3175">
              <a:solidFill>
                <a:srgbClr val="000000"/>
              </a:solidFill>
              <a:prstDash val="solid"/>
            </a:ln>
          </c:spPr>
        </c:majorGridlines>
        <c:title>
          <c:tx>
            <c:rich>
              <a:bodyPr/>
              <a:lstStyle/>
              <a:p>
                <a:pPr>
                  <a:defRPr sz="1525" b="1" i="0" u="none" strike="noStrike" baseline="0">
                    <a:solidFill>
                      <a:srgbClr val="000000"/>
                    </a:solidFill>
                    <a:latin typeface="Arial"/>
                    <a:ea typeface="Arial"/>
                    <a:cs typeface="Arial"/>
                  </a:defRPr>
                </a:pPr>
                <a:r>
                  <a:rPr lang="en-US"/>
                  <a:t>Kysyntä</a:t>
                </a:r>
              </a:p>
            </c:rich>
          </c:tx>
          <c:layout>
            <c:manualLayout>
              <c:xMode val="edge"/>
              <c:yMode val="edge"/>
              <c:x val="2.2988505747126436E-2"/>
              <c:y val="0.339130891247289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25" b="1" i="0" u="none" strike="noStrike" baseline="0">
                <a:solidFill>
                  <a:srgbClr val="000000"/>
                </a:solidFill>
                <a:latin typeface="Arial"/>
                <a:ea typeface="Arial"/>
                <a:cs typeface="Arial"/>
              </a:defRPr>
            </a:pPr>
            <a:endParaRPr lang="fi-FI"/>
          </a:p>
        </c:txPr>
        <c:crossAx val="1436772592"/>
        <c:crosses val="autoZero"/>
        <c:crossBetween val="between"/>
        <c:majorUnit val="25"/>
      </c:valAx>
      <c:spPr>
        <a:noFill/>
        <a:ln w="25400">
          <a:noFill/>
        </a:ln>
      </c:spPr>
    </c:plotArea>
    <c:plotVisOnly val="1"/>
    <c:dispBlanksAs val="gap"/>
    <c:showDLblsOverMax val="0"/>
  </c:chart>
  <c:spPr>
    <a:solidFill>
      <a:srgbClr val="FFFFFF"/>
    </a:solidFill>
    <a:ln w="9525">
      <a:noFill/>
    </a:ln>
  </c:spPr>
  <c:txPr>
    <a:bodyPr/>
    <a:lstStyle/>
    <a:p>
      <a:pPr>
        <a:defRPr sz="1525" b="1"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6966342770309"/>
          <c:y val="9.602649006622517E-2"/>
          <c:w val="0.81786409693117967"/>
          <c:h val="0.50331125827814571"/>
        </c:manualLayout>
      </c:layout>
      <c:lineChart>
        <c:grouping val="standard"/>
        <c:varyColors val="0"/>
        <c:ser>
          <c:idx val="0"/>
          <c:order val="0"/>
          <c:tx>
            <c:strRef>
              <c:f>'Lasku 8 jatkuu'!$B$7</c:f>
              <c:strCache>
                <c:ptCount val="1"/>
                <c:pt idx="0">
                  <c:v>Vuosi 1</c:v>
                </c:pt>
              </c:strCache>
            </c:strRef>
          </c:tx>
          <c:spPr>
            <a:ln w="25400">
              <a:solidFill>
                <a:srgbClr val="0000FF"/>
              </a:solidFill>
              <a:prstDash val="solid"/>
            </a:ln>
          </c:spPr>
          <c:marker>
            <c:symbol val="diamond"/>
            <c:size val="9"/>
            <c:spPr>
              <a:solidFill>
                <a:srgbClr val="0000FF"/>
              </a:solidFill>
              <a:ln>
                <a:solidFill>
                  <a:srgbClr val="0000FF"/>
                </a:solidFill>
                <a:prstDash val="solid"/>
              </a:ln>
            </c:spPr>
          </c:marker>
          <c:cat>
            <c:strRef>
              <c:f>'Lasku 8 jatkuu'!$A$8:$A$11</c:f>
              <c:strCache>
                <c:ptCount val="4"/>
                <c:pt idx="0">
                  <c:v>I</c:v>
                </c:pt>
                <c:pt idx="1">
                  <c:v>II</c:v>
                </c:pt>
                <c:pt idx="2">
                  <c:v>III</c:v>
                </c:pt>
                <c:pt idx="3">
                  <c:v>IV</c:v>
                </c:pt>
              </c:strCache>
            </c:strRef>
          </c:cat>
          <c:val>
            <c:numRef>
              <c:f>'Lasku 8 jatkuu'!$B$8:$B$11</c:f>
              <c:numCache>
                <c:formatCode>0</c:formatCode>
                <c:ptCount val="4"/>
                <c:pt idx="0">
                  <c:v>14</c:v>
                </c:pt>
                <c:pt idx="1">
                  <c:v>18</c:v>
                </c:pt>
                <c:pt idx="2">
                  <c:v>35</c:v>
                </c:pt>
                <c:pt idx="3">
                  <c:v>46</c:v>
                </c:pt>
              </c:numCache>
            </c:numRef>
          </c:val>
          <c:smooth val="0"/>
          <c:extLst>
            <c:ext xmlns:c16="http://schemas.microsoft.com/office/drawing/2014/chart" uri="{C3380CC4-5D6E-409C-BE32-E72D297353CC}">
              <c16:uniqueId val="{00000000-CF89-4978-B2BD-54B0AA9F54E8}"/>
            </c:ext>
          </c:extLst>
        </c:ser>
        <c:ser>
          <c:idx val="1"/>
          <c:order val="1"/>
          <c:tx>
            <c:strRef>
              <c:f>'Lasku 8 jatkuu'!$C$7</c:f>
              <c:strCache>
                <c:ptCount val="1"/>
                <c:pt idx="0">
                  <c:v>Vuosi 2</c:v>
                </c:pt>
              </c:strCache>
            </c:strRef>
          </c:tx>
          <c:spPr>
            <a:ln w="25400">
              <a:solidFill>
                <a:srgbClr val="FF0000"/>
              </a:solidFill>
              <a:prstDash val="solid"/>
            </a:ln>
          </c:spPr>
          <c:marker>
            <c:symbol val="circle"/>
            <c:size val="9"/>
            <c:spPr>
              <a:solidFill>
                <a:srgbClr val="FF0000"/>
              </a:solidFill>
              <a:ln>
                <a:solidFill>
                  <a:srgbClr val="FF0000"/>
                </a:solidFill>
                <a:prstDash val="solid"/>
              </a:ln>
            </c:spPr>
          </c:marker>
          <c:cat>
            <c:strRef>
              <c:f>'Lasku 8 jatkuu'!$A$8:$A$11</c:f>
              <c:strCache>
                <c:ptCount val="4"/>
                <c:pt idx="0">
                  <c:v>I</c:v>
                </c:pt>
                <c:pt idx="1">
                  <c:v>II</c:v>
                </c:pt>
                <c:pt idx="2">
                  <c:v>III</c:v>
                </c:pt>
                <c:pt idx="3">
                  <c:v>IV</c:v>
                </c:pt>
              </c:strCache>
            </c:strRef>
          </c:cat>
          <c:val>
            <c:numRef>
              <c:f>'Lasku 8 jatkuu'!$C$8:$C$11</c:f>
              <c:numCache>
                <c:formatCode>0</c:formatCode>
                <c:ptCount val="4"/>
                <c:pt idx="0">
                  <c:v>28</c:v>
                </c:pt>
                <c:pt idx="1">
                  <c:v>36</c:v>
                </c:pt>
                <c:pt idx="2">
                  <c:v>60</c:v>
                </c:pt>
                <c:pt idx="3">
                  <c:v>71</c:v>
                </c:pt>
              </c:numCache>
            </c:numRef>
          </c:val>
          <c:smooth val="0"/>
          <c:extLst>
            <c:ext xmlns:c16="http://schemas.microsoft.com/office/drawing/2014/chart" uri="{C3380CC4-5D6E-409C-BE32-E72D297353CC}">
              <c16:uniqueId val="{00000001-CF89-4978-B2BD-54B0AA9F54E8}"/>
            </c:ext>
          </c:extLst>
        </c:ser>
        <c:ser>
          <c:idx val="2"/>
          <c:order val="2"/>
          <c:tx>
            <c:strRef>
              <c:f>'Lasku 8 jatkuu'!$D$7</c:f>
              <c:strCache>
                <c:ptCount val="1"/>
                <c:pt idx="0">
                  <c:v>Vuosi 3</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'Lasku 8 jatkuu'!$A$8:$A$11</c:f>
              <c:strCache>
                <c:ptCount val="4"/>
                <c:pt idx="0">
                  <c:v>I</c:v>
                </c:pt>
                <c:pt idx="1">
                  <c:v>II</c:v>
                </c:pt>
                <c:pt idx="2">
                  <c:v>III</c:v>
                </c:pt>
                <c:pt idx="3">
                  <c:v>IV</c:v>
                </c:pt>
              </c:strCache>
            </c:strRef>
          </c:cat>
          <c:val>
            <c:numRef>
              <c:f>'Lasku 8 jatkuu'!$D$8:$D$11</c:f>
              <c:numCache>
                <c:formatCode>0</c:formatCode>
                <c:ptCount val="4"/>
                <c:pt idx="0">
                  <c:v>45</c:v>
                </c:pt>
                <c:pt idx="1">
                  <c:v>54</c:v>
                </c:pt>
                <c:pt idx="2">
                  <c:v>84</c:v>
                </c:pt>
                <c:pt idx="3">
                  <c:v>88</c:v>
                </c:pt>
              </c:numCache>
            </c:numRef>
          </c:val>
          <c:smooth val="0"/>
          <c:extLst>
            <c:ext xmlns:c16="http://schemas.microsoft.com/office/drawing/2014/chart" uri="{C3380CC4-5D6E-409C-BE32-E72D297353CC}">
              <c16:uniqueId val="{00000002-CF89-4978-B2BD-54B0AA9F54E8}"/>
            </c:ext>
          </c:extLst>
        </c:ser>
        <c:dLbls>
          <c:showLegendKey val="0"/>
          <c:showVal val="0"/>
          <c:showCatName val="0"/>
          <c:showSerName val="0"/>
          <c:showPercent val="0"/>
          <c:showBubbleSize val="0"/>
        </c:dLbls>
        <c:marker val="1"/>
        <c:smooth val="0"/>
        <c:axId val="1436788368"/>
        <c:axId val="1436761168"/>
      </c:lineChart>
      <c:catAx>
        <c:axId val="143678836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Vuosineljännes</a:t>
                </a:r>
              </a:p>
            </c:rich>
          </c:tx>
          <c:layout>
            <c:manualLayout>
              <c:xMode val="edge"/>
              <c:yMode val="edge"/>
              <c:x val="0.44483399294877979"/>
              <c:y val="0.705298013245033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325" b="1" i="0" u="none" strike="noStrike" baseline="0">
                <a:solidFill>
                  <a:srgbClr val="000000"/>
                </a:solidFill>
                <a:latin typeface="Arial"/>
                <a:ea typeface="Arial"/>
                <a:cs typeface="Arial"/>
              </a:defRPr>
            </a:pPr>
            <a:endParaRPr lang="fi-FI"/>
          </a:p>
        </c:txPr>
        <c:crossAx val="1436761168"/>
        <c:crosses val="autoZero"/>
        <c:auto val="1"/>
        <c:lblAlgn val="ctr"/>
        <c:lblOffset val="100"/>
        <c:tickLblSkip val="1"/>
        <c:tickMarkSkip val="1"/>
        <c:noMultiLvlLbl val="0"/>
      </c:catAx>
      <c:valAx>
        <c:axId val="1436761168"/>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Kysyntä</a:t>
                </a:r>
              </a:p>
            </c:rich>
          </c:tx>
          <c:layout>
            <c:manualLayout>
              <c:xMode val="edge"/>
              <c:yMode val="edge"/>
              <c:x val="2.1015761821366025E-2"/>
              <c:y val="0.2185430463576159"/>
            </c:manualLayout>
          </c:layout>
          <c:overlay val="0"/>
          <c:spPr>
            <a:noFill/>
            <a:ln w="25400">
              <a:noFill/>
            </a:ln>
          </c:spPr>
        </c:title>
        <c:numFmt formatCode="0" sourceLinked="1"/>
        <c:majorTickMark val="out"/>
        <c:minorTickMark val="out"/>
        <c:tickLblPos val="nextTo"/>
        <c:spPr>
          <a:ln w="3175">
            <a:solidFill>
              <a:srgbClr val="000000"/>
            </a:solidFill>
            <a:prstDash val="solid"/>
          </a:ln>
        </c:spPr>
        <c:txPr>
          <a:bodyPr rot="0" vert="horz"/>
          <a:lstStyle/>
          <a:p>
            <a:pPr>
              <a:defRPr sz="1325" b="1" i="0" u="none" strike="noStrike" baseline="0">
                <a:solidFill>
                  <a:srgbClr val="000000"/>
                </a:solidFill>
                <a:latin typeface="Arial"/>
                <a:ea typeface="Arial"/>
                <a:cs typeface="Arial"/>
              </a:defRPr>
            </a:pPr>
            <a:endParaRPr lang="fi-FI"/>
          </a:p>
        </c:txPr>
        <c:crossAx val="1436788368"/>
        <c:crosses val="autoZero"/>
        <c:crossBetween val="between"/>
        <c:majorUnit val="20"/>
        <c:minorUnit val="10"/>
      </c:valAx>
      <c:spPr>
        <a:noFill/>
        <a:ln w="25400">
          <a:noFill/>
        </a:ln>
      </c:spPr>
    </c:plotArea>
    <c:legend>
      <c:legendPos val="r"/>
      <c:layout>
        <c:manualLayout>
          <c:xMode val="edge"/>
          <c:yMode val="edge"/>
          <c:x val="0.29773266958092587"/>
          <c:y val="0.86095704924301675"/>
          <c:w val="0.53416752853353922"/>
          <c:h val="9.2718360536058864E-2"/>
        </c:manualLayout>
      </c:layout>
      <c:overlay val="0"/>
      <c:spPr>
        <a:solidFill>
          <a:srgbClr val="FFFFFF"/>
        </a:solidFill>
        <a:ln w="3175">
          <a:solidFill>
            <a:srgbClr val="000000"/>
          </a:solidFill>
          <a:prstDash val="solid"/>
        </a:ln>
      </c:spPr>
      <c:txPr>
        <a:bodyPr/>
        <a:lstStyle/>
        <a:p>
          <a:pPr>
            <a:defRPr sz="780"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1200" b="1"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748261474269822E-2"/>
          <c:y val="3.6402588623877387E-2"/>
          <c:w val="0.85674547983310156"/>
          <c:h val="0.88436877068596231"/>
        </c:manualLayout>
      </c:layout>
      <c:scatterChart>
        <c:scatterStyle val="lineMarker"/>
        <c:varyColors val="0"/>
        <c:ser>
          <c:idx val="0"/>
          <c:order val="0"/>
          <c:spPr>
            <a:ln w="28575">
              <a:noFill/>
            </a:ln>
          </c:spPr>
          <c:marker>
            <c:symbol val="diamond"/>
            <c:size val="9"/>
            <c:spPr>
              <a:solidFill>
                <a:srgbClr val="0000FF"/>
              </a:solidFill>
              <a:ln>
                <a:solidFill>
                  <a:srgbClr val="0000FF"/>
                </a:solidFill>
                <a:prstDash val="solid"/>
              </a:ln>
            </c:spPr>
          </c:marker>
          <c:dPt>
            <c:idx val="12"/>
            <c:marker>
              <c:symbol val="circle"/>
              <c:size val="9"/>
              <c:spPr>
                <a:solidFill>
                  <a:srgbClr val="993300"/>
                </a:solidFill>
                <a:ln>
                  <a:solidFill>
                    <a:srgbClr val="993300"/>
                  </a:solidFill>
                  <a:prstDash val="solid"/>
                </a:ln>
              </c:spPr>
            </c:marker>
            <c:bubble3D val="0"/>
            <c:extLst>
              <c:ext xmlns:c16="http://schemas.microsoft.com/office/drawing/2014/chart" uri="{C3380CC4-5D6E-409C-BE32-E72D297353CC}">
                <c16:uniqueId val="{00000000-81A2-4471-B00B-1369FFF37060}"/>
              </c:ext>
            </c:extLst>
          </c:dPt>
          <c:dPt>
            <c:idx val="13"/>
            <c:marker>
              <c:symbol val="circle"/>
              <c:size val="9"/>
              <c:spPr>
                <a:solidFill>
                  <a:srgbClr val="993300"/>
                </a:solidFill>
                <a:ln>
                  <a:solidFill>
                    <a:srgbClr val="993300"/>
                  </a:solidFill>
                  <a:prstDash val="solid"/>
                </a:ln>
              </c:spPr>
            </c:marker>
            <c:bubble3D val="0"/>
            <c:extLst>
              <c:ext xmlns:c16="http://schemas.microsoft.com/office/drawing/2014/chart" uri="{C3380CC4-5D6E-409C-BE32-E72D297353CC}">
                <c16:uniqueId val="{00000001-81A2-4471-B00B-1369FFF37060}"/>
              </c:ext>
            </c:extLst>
          </c:dPt>
          <c:dPt>
            <c:idx val="14"/>
            <c:marker>
              <c:symbol val="circle"/>
              <c:size val="9"/>
              <c:spPr>
                <a:solidFill>
                  <a:srgbClr val="993300"/>
                </a:solidFill>
                <a:ln>
                  <a:solidFill>
                    <a:srgbClr val="993300"/>
                  </a:solidFill>
                  <a:prstDash val="solid"/>
                </a:ln>
              </c:spPr>
            </c:marker>
            <c:bubble3D val="0"/>
            <c:extLst>
              <c:ext xmlns:c16="http://schemas.microsoft.com/office/drawing/2014/chart" uri="{C3380CC4-5D6E-409C-BE32-E72D297353CC}">
                <c16:uniqueId val="{00000002-81A2-4471-B00B-1369FFF37060}"/>
              </c:ext>
            </c:extLst>
          </c:dPt>
          <c:dPt>
            <c:idx val="15"/>
            <c:marker>
              <c:symbol val="circle"/>
              <c:size val="9"/>
              <c:spPr>
                <a:solidFill>
                  <a:srgbClr val="993300"/>
                </a:solidFill>
                <a:ln>
                  <a:solidFill>
                    <a:srgbClr val="993300"/>
                  </a:solidFill>
                  <a:prstDash val="solid"/>
                </a:ln>
              </c:spPr>
            </c:marker>
            <c:bubble3D val="0"/>
            <c:extLst>
              <c:ext xmlns:c16="http://schemas.microsoft.com/office/drawing/2014/chart" uri="{C3380CC4-5D6E-409C-BE32-E72D297353CC}">
                <c16:uniqueId val="{00000003-81A2-4471-B00B-1369FFF37060}"/>
              </c:ext>
            </c:extLst>
          </c:dPt>
          <c:dPt>
            <c:idx val="16"/>
            <c:marker>
              <c:symbol val="circle"/>
              <c:size val="9"/>
              <c:spPr>
                <a:solidFill>
                  <a:srgbClr val="FF6600"/>
                </a:solidFill>
                <a:ln>
                  <a:solidFill>
                    <a:srgbClr val="FF6600"/>
                  </a:solidFill>
                  <a:prstDash val="solid"/>
                </a:ln>
              </c:spPr>
            </c:marker>
            <c:bubble3D val="0"/>
            <c:extLst>
              <c:ext xmlns:c16="http://schemas.microsoft.com/office/drawing/2014/chart" uri="{C3380CC4-5D6E-409C-BE32-E72D297353CC}">
                <c16:uniqueId val="{00000004-81A2-4471-B00B-1369FFF37060}"/>
              </c:ext>
            </c:extLst>
          </c:dPt>
          <c:dPt>
            <c:idx val="17"/>
            <c:marker>
              <c:symbol val="circle"/>
              <c:size val="9"/>
              <c:spPr>
                <a:solidFill>
                  <a:srgbClr val="FF6600"/>
                </a:solidFill>
                <a:ln>
                  <a:solidFill>
                    <a:srgbClr val="FF6600"/>
                  </a:solidFill>
                  <a:prstDash val="solid"/>
                </a:ln>
              </c:spPr>
            </c:marker>
            <c:bubble3D val="0"/>
            <c:extLst>
              <c:ext xmlns:c16="http://schemas.microsoft.com/office/drawing/2014/chart" uri="{C3380CC4-5D6E-409C-BE32-E72D297353CC}">
                <c16:uniqueId val="{00000005-81A2-4471-B00B-1369FFF37060}"/>
              </c:ext>
            </c:extLst>
          </c:dPt>
          <c:dPt>
            <c:idx val="18"/>
            <c:marker>
              <c:symbol val="circle"/>
              <c:size val="9"/>
              <c:spPr>
                <a:solidFill>
                  <a:srgbClr val="FF6600"/>
                </a:solidFill>
                <a:ln>
                  <a:solidFill>
                    <a:srgbClr val="FF6600"/>
                  </a:solidFill>
                  <a:prstDash val="solid"/>
                </a:ln>
              </c:spPr>
            </c:marker>
            <c:bubble3D val="0"/>
            <c:extLst>
              <c:ext xmlns:c16="http://schemas.microsoft.com/office/drawing/2014/chart" uri="{C3380CC4-5D6E-409C-BE32-E72D297353CC}">
                <c16:uniqueId val="{00000006-81A2-4471-B00B-1369FFF37060}"/>
              </c:ext>
            </c:extLst>
          </c:dPt>
          <c:dPt>
            <c:idx val="19"/>
            <c:marker>
              <c:symbol val="circle"/>
              <c:size val="9"/>
              <c:spPr>
                <a:solidFill>
                  <a:srgbClr val="FF0000"/>
                </a:solidFill>
                <a:ln>
                  <a:solidFill>
                    <a:srgbClr val="FF0000"/>
                  </a:solidFill>
                  <a:prstDash val="solid"/>
                </a:ln>
              </c:spPr>
            </c:marker>
            <c:bubble3D val="0"/>
            <c:extLst>
              <c:ext xmlns:c16="http://schemas.microsoft.com/office/drawing/2014/chart" uri="{C3380CC4-5D6E-409C-BE32-E72D297353CC}">
                <c16:uniqueId val="{00000007-81A2-4471-B00B-1369FFF37060}"/>
              </c:ext>
            </c:extLst>
          </c:dPt>
          <c:dPt>
            <c:idx val="20"/>
            <c:marker>
              <c:symbol val="circle"/>
              <c:size val="9"/>
              <c:spPr>
                <a:solidFill>
                  <a:srgbClr val="339966"/>
                </a:solidFill>
                <a:ln>
                  <a:solidFill>
                    <a:srgbClr val="339966"/>
                  </a:solidFill>
                  <a:prstDash val="solid"/>
                </a:ln>
              </c:spPr>
            </c:marker>
            <c:bubble3D val="0"/>
            <c:extLst>
              <c:ext xmlns:c16="http://schemas.microsoft.com/office/drawing/2014/chart" uri="{C3380CC4-5D6E-409C-BE32-E72D297353CC}">
                <c16:uniqueId val="{00000008-81A2-4471-B00B-1369FFF37060}"/>
              </c:ext>
            </c:extLst>
          </c:dPt>
          <c:dPt>
            <c:idx val="21"/>
            <c:marker>
              <c:symbol val="circle"/>
              <c:size val="9"/>
              <c:spPr>
                <a:solidFill>
                  <a:srgbClr val="339966"/>
                </a:solidFill>
                <a:ln>
                  <a:solidFill>
                    <a:srgbClr val="339966"/>
                  </a:solidFill>
                  <a:prstDash val="solid"/>
                </a:ln>
              </c:spPr>
            </c:marker>
            <c:bubble3D val="0"/>
            <c:extLst>
              <c:ext xmlns:c16="http://schemas.microsoft.com/office/drawing/2014/chart" uri="{C3380CC4-5D6E-409C-BE32-E72D297353CC}">
                <c16:uniqueId val="{00000009-81A2-4471-B00B-1369FFF37060}"/>
              </c:ext>
            </c:extLst>
          </c:dPt>
          <c:dPt>
            <c:idx val="22"/>
            <c:marker>
              <c:symbol val="circle"/>
              <c:size val="9"/>
              <c:spPr>
                <a:solidFill>
                  <a:srgbClr val="339966"/>
                </a:solidFill>
                <a:ln>
                  <a:solidFill>
                    <a:srgbClr val="339966"/>
                  </a:solidFill>
                  <a:prstDash val="solid"/>
                </a:ln>
              </c:spPr>
            </c:marker>
            <c:bubble3D val="0"/>
            <c:extLst>
              <c:ext xmlns:c16="http://schemas.microsoft.com/office/drawing/2014/chart" uri="{C3380CC4-5D6E-409C-BE32-E72D297353CC}">
                <c16:uniqueId val="{0000000A-81A2-4471-B00B-1369FFF37060}"/>
              </c:ext>
            </c:extLst>
          </c:dPt>
          <c:dPt>
            <c:idx val="23"/>
            <c:marker>
              <c:symbol val="circle"/>
              <c:size val="9"/>
              <c:spPr>
                <a:solidFill>
                  <a:srgbClr val="339966"/>
                </a:solidFill>
                <a:ln>
                  <a:solidFill>
                    <a:srgbClr val="339966"/>
                  </a:solidFill>
                  <a:prstDash val="solid"/>
                </a:ln>
              </c:spPr>
            </c:marker>
            <c:bubble3D val="0"/>
            <c:extLst>
              <c:ext xmlns:c16="http://schemas.microsoft.com/office/drawing/2014/chart" uri="{C3380CC4-5D6E-409C-BE32-E72D297353CC}">
                <c16:uniqueId val="{0000000B-81A2-4471-B00B-1369FFF37060}"/>
              </c:ext>
            </c:extLst>
          </c:dPt>
          <c:trendline>
            <c:spPr>
              <a:ln w="25400">
                <a:solidFill>
                  <a:srgbClr val="00FF00"/>
                </a:solidFill>
                <a:prstDash val="solid"/>
              </a:ln>
            </c:spPr>
            <c:trendlineType val="linear"/>
            <c:dispRSqr val="0"/>
            <c:dispEq val="0"/>
          </c:trendline>
          <c:xVal>
            <c:numRef>
              <c:f>'Lasku 8 jatkuu'!$A$34:$A$57</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'Lasku 8 jatkuu'!$C$34:$C$57</c:f>
              <c:numCache>
                <c:formatCode>0</c:formatCode>
                <c:ptCount val="24"/>
                <c:pt idx="0">
                  <c:v>14</c:v>
                </c:pt>
                <c:pt idx="1">
                  <c:v>18</c:v>
                </c:pt>
                <c:pt idx="2">
                  <c:v>35</c:v>
                </c:pt>
                <c:pt idx="3">
                  <c:v>46</c:v>
                </c:pt>
                <c:pt idx="4">
                  <c:v>28</c:v>
                </c:pt>
                <c:pt idx="5">
                  <c:v>36</c:v>
                </c:pt>
                <c:pt idx="6">
                  <c:v>60</c:v>
                </c:pt>
                <c:pt idx="7">
                  <c:v>71</c:v>
                </c:pt>
                <c:pt idx="8">
                  <c:v>45</c:v>
                </c:pt>
                <c:pt idx="9">
                  <c:v>54</c:v>
                </c:pt>
                <c:pt idx="10">
                  <c:v>84</c:v>
                </c:pt>
                <c:pt idx="11">
                  <c:v>88</c:v>
                </c:pt>
                <c:pt idx="12">
                  <c:v>50.079885402851801</c:v>
                </c:pt>
                <c:pt idx="13">
                  <c:v>67.021281324810843</c:v>
                </c:pt>
                <c:pt idx="14">
                  <c:v>121.73235712982361</c:v>
                </c:pt>
                <c:pt idx="15">
                  <c:v>152.48157750439344</c:v>
                </c:pt>
                <c:pt idx="16">
                  <c:v>63.734728642082835</c:v>
                </c:pt>
                <c:pt idx="17">
                  <c:v>84.129218629016918</c:v>
                </c:pt>
                <c:pt idx="18">
                  <c:v>150.94189700654928</c:v>
                </c:pt>
                <c:pt idx="19">
                  <c:v>186.99876757374116</c:v>
                </c:pt>
                <c:pt idx="20">
                  <c:v>77.389571881313884</c:v>
                </c:pt>
                <c:pt idx="21">
                  <c:v>101.23715593322298</c:v>
                </c:pt>
                <c:pt idx="22">
                  <c:v>180.15143688327495</c:v>
                </c:pt>
                <c:pt idx="23">
                  <c:v>221.51595764308883</c:v>
                </c:pt>
              </c:numCache>
            </c:numRef>
          </c:yVal>
          <c:smooth val="0"/>
          <c:extLst>
            <c:ext xmlns:c16="http://schemas.microsoft.com/office/drawing/2014/chart" uri="{C3380CC4-5D6E-409C-BE32-E72D297353CC}">
              <c16:uniqueId val="{0000000C-81A2-4471-B00B-1369FFF37060}"/>
            </c:ext>
          </c:extLst>
        </c:ser>
        <c:dLbls>
          <c:showLegendKey val="0"/>
          <c:showVal val="0"/>
          <c:showCatName val="0"/>
          <c:showSerName val="0"/>
          <c:showPercent val="0"/>
          <c:showBubbleSize val="0"/>
        </c:dLbls>
        <c:axId val="1436773136"/>
        <c:axId val="1436770960"/>
      </c:scatterChart>
      <c:valAx>
        <c:axId val="1436773136"/>
        <c:scaling>
          <c:orientation val="minMax"/>
          <c:max val="24"/>
          <c:min val="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850" b="1" i="0" u="none" strike="noStrike" baseline="0">
                <a:solidFill>
                  <a:srgbClr val="000000"/>
                </a:solidFill>
                <a:latin typeface="Arial"/>
                <a:ea typeface="Arial"/>
                <a:cs typeface="Arial"/>
              </a:defRPr>
            </a:pPr>
            <a:endParaRPr lang="fi-FI"/>
          </a:p>
        </c:txPr>
        <c:crossAx val="1436770960"/>
        <c:crosses val="autoZero"/>
        <c:crossBetween val="midCat"/>
        <c:majorUnit val="4"/>
      </c:valAx>
      <c:valAx>
        <c:axId val="14367709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625" b="1" i="0" u="none" strike="noStrike" baseline="0">
                <a:solidFill>
                  <a:srgbClr val="000000"/>
                </a:solidFill>
                <a:latin typeface="Arial"/>
                <a:ea typeface="Arial"/>
                <a:cs typeface="Arial"/>
              </a:defRPr>
            </a:pPr>
            <a:endParaRPr lang="fi-FI"/>
          </a:p>
        </c:txPr>
        <c:crossAx val="1436773136"/>
        <c:crosses val="autoZero"/>
        <c:crossBetween val="midCat"/>
        <c:majorUnit val="25"/>
      </c:valAx>
      <c:spPr>
        <a:no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34128166915052"/>
          <c:y val="3.074670571010249E-2"/>
          <c:w val="0.88971684053651268"/>
          <c:h val="0.84187408491947291"/>
        </c:manualLayout>
      </c:layout>
      <c:lineChart>
        <c:grouping val="standard"/>
        <c:varyColors val="0"/>
        <c:ser>
          <c:idx val="0"/>
          <c:order val="0"/>
          <c:tx>
            <c:strRef>
              <c:f>'Lasku 9'!$B$1</c:f>
              <c:strCache>
                <c:ptCount val="1"/>
                <c:pt idx="0">
                  <c:v>Kesä 1</c:v>
                </c:pt>
              </c:strCache>
            </c:strRef>
          </c:tx>
          <c:spPr>
            <a:ln w="25400">
              <a:solidFill>
                <a:srgbClr val="0000FF"/>
              </a:solidFill>
              <a:prstDash val="solid"/>
            </a:ln>
          </c:spPr>
          <c:marker>
            <c:symbol val="diamond"/>
            <c:size val="7"/>
            <c:spPr>
              <a:solidFill>
                <a:srgbClr val="0000FF"/>
              </a:solidFill>
              <a:ln>
                <a:solidFill>
                  <a:srgbClr val="0000FF"/>
                </a:solidFill>
                <a:prstDash val="solid"/>
              </a:ln>
            </c:spPr>
          </c:marker>
          <c:cat>
            <c:strRef>
              <c:f>'Lasku 9'!$A$2:$A$41</c:f>
              <c:strCache>
                <c:ptCount val="40"/>
                <c:pt idx="0">
                  <c:v>Kesäkuu 22</c:v>
                </c:pt>
                <c:pt idx="1">
                  <c:v>Kesäkuu 23</c:v>
                </c:pt>
                <c:pt idx="2">
                  <c:v>Kesäkuu 24</c:v>
                </c:pt>
                <c:pt idx="3">
                  <c:v>Kesäkuu 25</c:v>
                </c:pt>
                <c:pt idx="4">
                  <c:v>Kesäkuu 26</c:v>
                </c:pt>
                <c:pt idx="5">
                  <c:v>Kesäkuu 27</c:v>
                </c:pt>
                <c:pt idx="6">
                  <c:v>Kesäkuu 28</c:v>
                </c:pt>
                <c:pt idx="7">
                  <c:v>Kesäkuu 29</c:v>
                </c:pt>
                <c:pt idx="8">
                  <c:v>Kesäkuu 30</c:v>
                </c:pt>
                <c:pt idx="9">
                  <c:v>Kesäkuu 31</c:v>
                </c:pt>
                <c:pt idx="10">
                  <c:v>Heinäkuu 1</c:v>
                </c:pt>
                <c:pt idx="11">
                  <c:v>Heinäkuu 2</c:v>
                </c:pt>
                <c:pt idx="12">
                  <c:v>Heinäkuu 3</c:v>
                </c:pt>
                <c:pt idx="13">
                  <c:v>Heinäkuu 4</c:v>
                </c:pt>
                <c:pt idx="14">
                  <c:v>Heinäkuu 5</c:v>
                </c:pt>
                <c:pt idx="15">
                  <c:v>Heinäkuu 6</c:v>
                </c:pt>
                <c:pt idx="16">
                  <c:v>Heinäkuu 7</c:v>
                </c:pt>
                <c:pt idx="17">
                  <c:v>Heinäkuu 8</c:v>
                </c:pt>
                <c:pt idx="18">
                  <c:v>Heinäkuu 9</c:v>
                </c:pt>
                <c:pt idx="19">
                  <c:v>Heinäkuu 10</c:v>
                </c:pt>
                <c:pt idx="20">
                  <c:v>Heinäkuu 11</c:v>
                </c:pt>
                <c:pt idx="21">
                  <c:v>Heinäkuu 12</c:v>
                </c:pt>
                <c:pt idx="22">
                  <c:v>Heinäkuu 13</c:v>
                </c:pt>
                <c:pt idx="23">
                  <c:v>Heinäkuu 14</c:v>
                </c:pt>
                <c:pt idx="24">
                  <c:v>Heinäkuu 15</c:v>
                </c:pt>
                <c:pt idx="25">
                  <c:v>Heinäkuu 16</c:v>
                </c:pt>
                <c:pt idx="26">
                  <c:v>Heinäkuu 17</c:v>
                </c:pt>
                <c:pt idx="27">
                  <c:v>Heinäkuu 18</c:v>
                </c:pt>
                <c:pt idx="28">
                  <c:v>Heinäkuu 19</c:v>
                </c:pt>
                <c:pt idx="29">
                  <c:v>Heinäkuu 20</c:v>
                </c:pt>
                <c:pt idx="30">
                  <c:v>Heinäkuu 21</c:v>
                </c:pt>
                <c:pt idx="31">
                  <c:v>Heinäkuu 22</c:v>
                </c:pt>
                <c:pt idx="32">
                  <c:v>Heinäkuu 23</c:v>
                </c:pt>
                <c:pt idx="33">
                  <c:v>Heinäkuu 24</c:v>
                </c:pt>
                <c:pt idx="34">
                  <c:v>Heinäkuu 25</c:v>
                </c:pt>
                <c:pt idx="35">
                  <c:v>Heinäkuu 26</c:v>
                </c:pt>
                <c:pt idx="36">
                  <c:v>Heinäkuu 27</c:v>
                </c:pt>
                <c:pt idx="37">
                  <c:v>Heinäkuu 28</c:v>
                </c:pt>
                <c:pt idx="38">
                  <c:v>Heinäkuu 29</c:v>
                </c:pt>
                <c:pt idx="39">
                  <c:v>Heinäkuu 30</c:v>
                </c:pt>
              </c:strCache>
            </c:strRef>
          </c:cat>
          <c:val>
            <c:numRef>
              <c:f>'Lasku 9'!$B$2:$B$41</c:f>
              <c:numCache>
                <c:formatCode>General</c:formatCode>
                <c:ptCount val="40"/>
                <c:pt idx="0">
                  <c:v>125</c:v>
                </c:pt>
                <c:pt idx="1">
                  <c:v>100</c:v>
                </c:pt>
                <c:pt idx="2">
                  <c:v>40</c:v>
                </c:pt>
                <c:pt idx="3">
                  <c:v>100</c:v>
                </c:pt>
                <c:pt idx="4">
                  <c:v>185</c:v>
                </c:pt>
                <c:pt idx="5">
                  <c:v>85</c:v>
                </c:pt>
                <c:pt idx="6">
                  <c:v>95</c:v>
                </c:pt>
                <c:pt idx="7">
                  <c:v>200</c:v>
                </c:pt>
                <c:pt idx="8">
                  <c:v>125</c:v>
                </c:pt>
                <c:pt idx="9">
                  <c:v>90</c:v>
                </c:pt>
                <c:pt idx="10">
                  <c:v>85</c:v>
                </c:pt>
                <c:pt idx="11">
                  <c:v>135</c:v>
                </c:pt>
                <c:pt idx="12">
                  <c:v>175</c:v>
                </c:pt>
                <c:pt idx="13">
                  <c:v>200</c:v>
                </c:pt>
                <c:pt idx="14">
                  <c:v>105</c:v>
                </c:pt>
                <c:pt idx="15">
                  <c:v>205</c:v>
                </c:pt>
                <c:pt idx="16">
                  <c:v>90</c:v>
                </c:pt>
                <c:pt idx="17">
                  <c:v>45</c:v>
                </c:pt>
                <c:pt idx="18">
                  <c:v>100</c:v>
                </c:pt>
                <c:pt idx="19">
                  <c:v>120</c:v>
                </c:pt>
                <c:pt idx="20">
                  <c:v>85</c:v>
                </c:pt>
                <c:pt idx="21">
                  <c:v>125</c:v>
                </c:pt>
                <c:pt idx="22">
                  <c:v>165</c:v>
                </c:pt>
                <c:pt idx="23">
                  <c:v>60</c:v>
                </c:pt>
                <c:pt idx="24">
                  <c:v>65</c:v>
                </c:pt>
                <c:pt idx="25">
                  <c:v>110</c:v>
                </c:pt>
                <c:pt idx="26">
                  <c:v>210</c:v>
                </c:pt>
                <c:pt idx="27">
                  <c:v>110</c:v>
                </c:pt>
                <c:pt idx="28">
                  <c:v>170</c:v>
                </c:pt>
                <c:pt idx="29">
                  <c:v>125</c:v>
                </c:pt>
                <c:pt idx="30">
                  <c:v>85</c:v>
                </c:pt>
                <c:pt idx="31">
                  <c:v>45</c:v>
                </c:pt>
                <c:pt idx="32">
                  <c:v>95</c:v>
                </c:pt>
                <c:pt idx="33">
                  <c:v>85</c:v>
                </c:pt>
                <c:pt idx="34">
                  <c:v>160</c:v>
                </c:pt>
                <c:pt idx="35">
                  <c:v>105</c:v>
                </c:pt>
                <c:pt idx="36">
                  <c:v>100</c:v>
                </c:pt>
                <c:pt idx="37">
                  <c:v>95</c:v>
                </c:pt>
                <c:pt idx="38">
                  <c:v>50</c:v>
                </c:pt>
                <c:pt idx="39">
                  <c:v>60</c:v>
                </c:pt>
              </c:numCache>
            </c:numRef>
          </c:val>
          <c:smooth val="0"/>
          <c:extLst>
            <c:ext xmlns:c16="http://schemas.microsoft.com/office/drawing/2014/chart" uri="{C3380CC4-5D6E-409C-BE32-E72D297353CC}">
              <c16:uniqueId val="{00000000-AA92-4A3C-ACE5-96DCFF30BC1D}"/>
            </c:ext>
          </c:extLst>
        </c:ser>
        <c:ser>
          <c:idx val="1"/>
          <c:order val="1"/>
          <c:tx>
            <c:strRef>
              <c:f>'Lasku 9'!$C$1</c:f>
              <c:strCache>
                <c:ptCount val="1"/>
                <c:pt idx="0">
                  <c:v>Kesä 2</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strRef>
              <c:f>'Lasku 9'!$A$2:$A$41</c:f>
              <c:strCache>
                <c:ptCount val="40"/>
                <c:pt idx="0">
                  <c:v>Kesäkuu 22</c:v>
                </c:pt>
                <c:pt idx="1">
                  <c:v>Kesäkuu 23</c:v>
                </c:pt>
                <c:pt idx="2">
                  <c:v>Kesäkuu 24</c:v>
                </c:pt>
                <c:pt idx="3">
                  <c:v>Kesäkuu 25</c:v>
                </c:pt>
                <c:pt idx="4">
                  <c:v>Kesäkuu 26</c:v>
                </c:pt>
                <c:pt idx="5">
                  <c:v>Kesäkuu 27</c:v>
                </c:pt>
                <c:pt idx="6">
                  <c:v>Kesäkuu 28</c:v>
                </c:pt>
                <c:pt idx="7">
                  <c:v>Kesäkuu 29</c:v>
                </c:pt>
                <c:pt idx="8">
                  <c:v>Kesäkuu 30</c:v>
                </c:pt>
                <c:pt idx="9">
                  <c:v>Kesäkuu 31</c:v>
                </c:pt>
                <c:pt idx="10">
                  <c:v>Heinäkuu 1</c:v>
                </c:pt>
                <c:pt idx="11">
                  <c:v>Heinäkuu 2</c:v>
                </c:pt>
                <c:pt idx="12">
                  <c:v>Heinäkuu 3</c:v>
                </c:pt>
                <c:pt idx="13">
                  <c:v>Heinäkuu 4</c:v>
                </c:pt>
                <c:pt idx="14">
                  <c:v>Heinäkuu 5</c:v>
                </c:pt>
                <c:pt idx="15">
                  <c:v>Heinäkuu 6</c:v>
                </c:pt>
                <c:pt idx="16">
                  <c:v>Heinäkuu 7</c:v>
                </c:pt>
                <c:pt idx="17">
                  <c:v>Heinäkuu 8</c:v>
                </c:pt>
                <c:pt idx="18">
                  <c:v>Heinäkuu 9</c:v>
                </c:pt>
                <c:pt idx="19">
                  <c:v>Heinäkuu 10</c:v>
                </c:pt>
                <c:pt idx="20">
                  <c:v>Heinäkuu 11</c:v>
                </c:pt>
                <c:pt idx="21">
                  <c:v>Heinäkuu 12</c:v>
                </c:pt>
                <c:pt idx="22">
                  <c:v>Heinäkuu 13</c:v>
                </c:pt>
                <c:pt idx="23">
                  <c:v>Heinäkuu 14</c:v>
                </c:pt>
                <c:pt idx="24">
                  <c:v>Heinäkuu 15</c:v>
                </c:pt>
                <c:pt idx="25">
                  <c:v>Heinäkuu 16</c:v>
                </c:pt>
                <c:pt idx="26">
                  <c:v>Heinäkuu 17</c:v>
                </c:pt>
                <c:pt idx="27">
                  <c:v>Heinäkuu 18</c:v>
                </c:pt>
                <c:pt idx="28">
                  <c:v>Heinäkuu 19</c:v>
                </c:pt>
                <c:pt idx="29">
                  <c:v>Heinäkuu 20</c:v>
                </c:pt>
                <c:pt idx="30">
                  <c:v>Heinäkuu 21</c:v>
                </c:pt>
                <c:pt idx="31">
                  <c:v>Heinäkuu 22</c:v>
                </c:pt>
                <c:pt idx="32">
                  <c:v>Heinäkuu 23</c:v>
                </c:pt>
                <c:pt idx="33">
                  <c:v>Heinäkuu 24</c:v>
                </c:pt>
                <c:pt idx="34">
                  <c:v>Heinäkuu 25</c:v>
                </c:pt>
                <c:pt idx="35">
                  <c:v>Heinäkuu 26</c:v>
                </c:pt>
                <c:pt idx="36">
                  <c:v>Heinäkuu 27</c:v>
                </c:pt>
                <c:pt idx="37">
                  <c:v>Heinäkuu 28</c:v>
                </c:pt>
                <c:pt idx="38">
                  <c:v>Heinäkuu 29</c:v>
                </c:pt>
                <c:pt idx="39">
                  <c:v>Heinäkuu 30</c:v>
                </c:pt>
              </c:strCache>
            </c:strRef>
          </c:cat>
          <c:val>
            <c:numRef>
              <c:f>'Lasku 9'!$C$2:$C$41</c:f>
              <c:numCache>
                <c:formatCode>General</c:formatCode>
                <c:ptCount val="40"/>
                <c:pt idx="0">
                  <c:v>130</c:v>
                </c:pt>
                <c:pt idx="1">
                  <c:v>120</c:v>
                </c:pt>
                <c:pt idx="2">
                  <c:v>125</c:v>
                </c:pt>
                <c:pt idx="3">
                  <c:v>160</c:v>
                </c:pt>
                <c:pt idx="4">
                  <c:v>165</c:v>
                </c:pt>
                <c:pt idx="5">
                  <c:v>205</c:v>
                </c:pt>
                <c:pt idx="6">
                  <c:v>165</c:v>
                </c:pt>
                <c:pt idx="7">
                  <c:v>125</c:v>
                </c:pt>
                <c:pt idx="8">
                  <c:v>85</c:v>
                </c:pt>
                <c:pt idx="9">
                  <c:v>105</c:v>
                </c:pt>
                <c:pt idx="10">
                  <c:v>160</c:v>
                </c:pt>
                <c:pt idx="11">
                  <c:v>125</c:v>
                </c:pt>
                <c:pt idx="12">
                  <c:v>130</c:v>
                </c:pt>
                <c:pt idx="13">
                  <c:v>205</c:v>
                </c:pt>
                <c:pt idx="14">
                  <c:v>200</c:v>
                </c:pt>
                <c:pt idx="15">
                  <c:v>110</c:v>
                </c:pt>
                <c:pt idx="16">
                  <c:v>100</c:v>
                </c:pt>
                <c:pt idx="17">
                  <c:v>200</c:v>
                </c:pt>
                <c:pt idx="18">
                  <c:v>160</c:v>
                </c:pt>
                <c:pt idx="19">
                  <c:v>100</c:v>
                </c:pt>
                <c:pt idx="20">
                  <c:v>55</c:v>
                </c:pt>
                <c:pt idx="21">
                  <c:v>130</c:v>
                </c:pt>
                <c:pt idx="22">
                  <c:v>75</c:v>
                </c:pt>
                <c:pt idx="23">
                  <c:v>30</c:v>
                </c:pt>
                <c:pt idx="24">
                  <c:v>100</c:v>
                </c:pt>
                <c:pt idx="25">
                  <c:v>85</c:v>
                </c:pt>
                <c:pt idx="26">
                  <c:v>150</c:v>
                </c:pt>
                <c:pt idx="27">
                  <c:v>220</c:v>
                </c:pt>
                <c:pt idx="28">
                  <c:v>160</c:v>
                </c:pt>
                <c:pt idx="29">
                  <c:v>165</c:v>
                </c:pt>
                <c:pt idx="30">
                  <c:v>135</c:v>
                </c:pt>
                <c:pt idx="31">
                  <c:v>80</c:v>
                </c:pt>
                <c:pt idx="32">
                  <c:v>100</c:v>
                </c:pt>
                <c:pt idx="33">
                  <c:v>200</c:v>
                </c:pt>
                <c:pt idx="34">
                  <c:v>100</c:v>
                </c:pt>
                <c:pt idx="35">
                  <c:v>110</c:v>
                </c:pt>
                <c:pt idx="36">
                  <c:v>50</c:v>
                </c:pt>
                <c:pt idx="37">
                  <c:v>135</c:v>
                </c:pt>
                <c:pt idx="38">
                  <c:v>70</c:v>
                </c:pt>
                <c:pt idx="39">
                  <c:v>105</c:v>
                </c:pt>
              </c:numCache>
            </c:numRef>
          </c:val>
          <c:smooth val="0"/>
          <c:extLst>
            <c:ext xmlns:c16="http://schemas.microsoft.com/office/drawing/2014/chart" uri="{C3380CC4-5D6E-409C-BE32-E72D297353CC}">
              <c16:uniqueId val="{00000001-AA92-4A3C-ACE5-96DCFF30BC1D}"/>
            </c:ext>
          </c:extLst>
        </c:ser>
        <c:dLbls>
          <c:showLegendKey val="0"/>
          <c:showVal val="0"/>
          <c:showCatName val="0"/>
          <c:showSerName val="0"/>
          <c:showPercent val="0"/>
          <c:showBubbleSize val="0"/>
        </c:dLbls>
        <c:marker val="1"/>
        <c:smooth val="0"/>
        <c:axId val="1436772048"/>
        <c:axId val="1436787280"/>
      </c:lineChart>
      <c:catAx>
        <c:axId val="1436772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75" b="0" i="0" u="none" strike="noStrike" baseline="0">
                <a:solidFill>
                  <a:srgbClr val="000000"/>
                </a:solidFill>
                <a:latin typeface="Arial"/>
                <a:ea typeface="Arial"/>
                <a:cs typeface="Arial"/>
              </a:defRPr>
            </a:pPr>
            <a:endParaRPr lang="fi-FI"/>
          </a:p>
        </c:txPr>
        <c:crossAx val="1436787280"/>
        <c:crosses val="autoZero"/>
        <c:auto val="1"/>
        <c:lblAlgn val="ctr"/>
        <c:lblOffset val="100"/>
        <c:tickLblSkip val="2"/>
        <c:tickMarkSkip val="1"/>
        <c:noMultiLvlLbl val="0"/>
      </c:catAx>
      <c:valAx>
        <c:axId val="14367872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25" b="0" i="0" u="none" strike="noStrike" baseline="0">
                <a:solidFill>
                  <a:srgbClr val="000000"/>
                </a:solidFill>
                <a:latin typeface="Arial"/>
                <a:ea typeface="Arial"/>
                <a:cs typeface="Arial"/>
              </a:defRPr>
            </a:pPr>
            <a:endParaRPr lang="fi-FI"/>
          </a:p>
        </c:txPr>
        <c:crossAx val="1436772048"/>
        <c:crosses val="autoZero"/>
        <c:crossBetween val="between"/>
      </c:valAx>
      <c:spPr>
        <a:noFill/>
        <a:ln w="25400">
          <a:noFill/>
        </a:ln>
      </c:spPr>
    </c:plotArea>
    <c:legend>
      <c:legendPos val="r"/>
      <c:layout>
        <c:manualLayout>
          <c:xMode val="edge"/>
          <c:yMode val="edge"/>
          <c:x val="0.7883755588673621"/>
          <c:y val="8.1991215226939973E-2"/>
          <c:w val="0.1862891207153502"/>
          <c:h val="7.9062957540263545E-2"/>
        </c:manualLayout>
      </c:layout>
      <c:overlay val="0"/>
      <c:spPr>
        <a:solidFill>
          <a:srgbClr val="FFFFFF"/>
        </a:solidFill>
        <a:ln w="25400">
          <a:noFill/>
        </a:ln>
      </c:spPr>
      <c:txPr>
        <a:bodyPr/>
        <a:lstStyle/>
        <a:p>
          <a:pPr>
            <a:defRPr sz="915"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13085270666345"/>
          <c:y val="3.3457289557787276E-2"/>
          <c:w val="0.88123961298862286"/>
          <c:h val="0.76827850095659678"/>
        </c:manualLayout>
      </c:layout>
      <c:lineChart>
        <c:grouping val="standard"/>
        <c:varyColors val="0"/>
        <c:ser>
          <c:idx val="0"/>
          <c:order val="0"/>
          <c:tx>
            <c:v>Vuokraukset</c:v>
          </c:tx>
          <c:spPr>
            <a:ln w="38100">
              <a:solidFill>
                <a:srgbClr val="0000FF"/>
              </a:solidFill>
              <a:prstDash val="solid"/>
            </a:ln>
          </c:spPr>
          <c:marker>
            <c:symbol val="diamond"/>
            <c:size val="13"/>
            <c:spPr>
              <a:solidFill>
                <a:srgbClr val="0000FF"/>
              </a:solidFill>
              <a:ln>
                <a:solidFill>
                  <a:srgbClr val="0000FF"/>
                </a:solidFill>
                <a:prstDash val="solid"/>
              </a:ln>
            </c:spPr>
          </c:marker>
          <c:cat>
            <c:strRef>
              <c:f>'Lasku 1'!$A$17:$A$27</c:f>
              <c:strCache>
                <c:ptCount val="11"/>
                <c:pt idx="0">
                  <c:v>Viikko 1</c:v>
                </c:pt>
                <c:pt idx="1">
                  <c:v>Viikko 2</c:v>
                </c:pt>
                <c:pt idx="2">
                  <c:v>Viikko 3</c:v>
                </c:pt>
                <c:pt idx="3">
                  <c:v>Viikko 4</c:v>
                </c:pt>
                <c:pt idx="4">
                  <c:v>Viikko 5</c:v>
                </c:pt>
                <c:pt idx="5">
                  <c:v>Viikko 6</c:v>
                </c:pt>
                <c:pt idx="6">
                  <c:v>Viikko 7</c:v>
                </c:pt>
                <c:pt idx="7">
                  <c:v>Viikko 8</c:v>
                </c:pt>
                <c:pt idx="8">
                  <c:v>Viikko 9</c:v>
                </c:pt>
                <c:pt idx="9">
                  <c:v>Viikko 10</c:v>
                </c:pt>
                <c:pt idx="10">
                  <c:v>Viikko 11</c:v>
                </c:pt>
              </c:strCache>
            </c:strRef>
          </c:cat>
          <c:val>
            <c:numRef>
              <c:f>'Lasku 1'!$B$17:$B$26</c:f>
              <c:numCache>
                <c:formatCode>General</c:formatCode>
                <c:ptCount val="10"/>
                <c:pt idx="0">
                  <c:v>27</c:v>
                </c:pt>
                <c:pt idx="1">
                  <c:v>28</c:v>
                </c:pt>
                <c:pt idx="2">
                  <c:v>30</c:v>
                </c:pt>
                <c:pt idx="3">
                  <c:v>28</c:v>
                </c:pt>
                <c:pt idx="4">
                  <c:v>31</c:v>
                </c:pt>
                <c:pt idx="5">
                  <c:v>32</c:v>
                </c:pt>
                <c:pt idx="6">
                  <c:v>33</c:v>
                </c:pt>
                <c:pt idx="7">
                  <c:v>29</c:v>
                </c:pt>
                <c:pt idx="8">
                  <c:v>28</c:v>
                </c:pt>
                <c:pt idx="9">
                  <c:v>26</c:v>
                </c:pt>
              </c:numCache>
            </c:numRef>
          </c:val>
          <c:smooth val="0"/>
          <c:extLst>
            <c:ext xmlns:c16="http://schemas.microsoft.com/office/drawing/2014/chart" uri="{C3380CC4-5D6E-409C-BE32-E72D297353CC}">
              <c16:uniqueId val="{00000000-FC22-49FB-8B42-69B723D45CB9}"/>
            </c:ext>
          </c:extLst>
        </c:ser>
        <c:ser>
          <c:idx val="1"/>
          <c:order val="1"/>
          <c:tx>
            <c:v>2vk liukuva</c:v>
          </c:tx>
          <c:spPr>
            <a:ln w="38100">
              <a:solidFill>
                <a:srgbClr val="FF0000"/>
              </a:solidFill>
              <a:prstDash val="solid"/>
            </a:ln>
          </c:spPr>
          <c:marker>
            <c:symbol val="circle"/>
            <c:size val="13"/>
            <c:spPr>
              <a:solidFill>
                <a:srgbClr val="FF0000"/>
              </a:solidFill>
              <a:ln>
                <a:solidFill>
                  <a:srgbClr val="FF0000"/>
                </a:solidFill>
                <a:prstDash val="solid"/>
              </a:ln>
            </c:spPr>
          </c:marker>
          <c:cat>
            <c:strRef>
              <c:f>'Lasku 1'!$A$17:$A$27</c:f>
              <c:strCache>
                <c:ptCount val="11"/>
                <c:pt idx="0">
                  <c:v>Viikko 1</c:v>
                </c:pt>
                <c:pt idx="1">
                  <c:v>Viikko 2</c:v>
                </c:pt>
                <c:pt idx="2">
                  <c:v>Viikko 3</c:v>
                </c:pt>
                <c:pt idx="3">
                  <c:v>Viikko 4</c:v>
                </c:pt>
                <c:pt idx="4">
                  <c:v>Viikko 5</c:v>
                </c:pt>
                <c:pt idx="5">
                  <c:v>Viikko 6</c:v>
                </c:pt>
                <c:pt idx="6">
                  <c:v>Viikko 7</c:v>
                </c:pt>
                <c:pt idx="7">
                  <c:v>Viikko 8</c:v>
                </c:pt>
                <c:pt idx="8">
                  <c:v>Viikko 9</c:v>
                </c:pt>
                <c:pt idx="9">
                  <c:v>Viikko 10</c:v>
                </c:pt>
                <c:pt idx="10">
                  <c:v>Viikko 11</c:v>
                </c:pt>
              </c:strCache>
            </c:strRef>
          </c:cat>
          <c:val>
            <c:numRef>
              <c:f>'Lasku 1'!$C$17:$C$27</c:f>
              <c:numCache>
                <c:formatCode>General</c:formatCode>
                <c:ptCount val="11"/>
                <c:pt idx="2" formatCode="0.00">
                  <c:v>27.5</c:v>
                </c:pt>
                <c:pt idx="3" formatCode="0.00">
                  <c:v>29</c:v>
                </c:pt>
                <c:pt idx="4" formatCode="0.00">
                  <c:v>29</c:v>
                </c:pt>
                <c:pt idx="5" formatCode="0.00">
                  <c:v>29.5</c:v>
                </c:pt>
                <c:pt idx="6" formatCode="0.00">
                  <c:v>31.5</c:v>
                </c:pt>
                <c:pt idx="7" formatCode="0.00">
                  <c:v>32.5</c:v>
                </c:pt>
                <c:pt idx="8" formatCode="0.00">
                  <c:v>31</c:v>
                </c:pt>
                <c:pt idx="9" formatCode="0.00">
                  <c:v>28.5</c:v>
                </c:pt>
                <c:pt idx="10" formatCode="0.00">
                  <c:v>27</c:v>
                </c:pt>
              </c:numCache>
            </c:numRef>
          </c:val>
          <c:smooth val="0"/>
          <c:extLst>
            <c:ext xmlns:c16="http://schemas.microsoft.com/office/drawing/2014/chart" uri="{C3380CC4-5D6E-409C-BE32-E72D297353CC}">
              <c16:uniqueId val="{00000001-FC22-49FB-8B42-69B723D45CB9}"/>
            </c:ext>
          </c:extLst>
        </c:ser>
        <c:ser>
          <c:idx val="2"/>
          <c:order val="2"/>
          <c:tx>
            <c:v>4vk liukuva</c:v>
          </c:tx>
          <c:spPr>
            <a:ln w="38100">
              <a:solidFill>
                <a:srgbClr val="000000"/>
              </a:solidFill>
              <a:prstDash val="solid"/>
            </a:ln>
          </c:spPr>
          <c:marker>
            <c:symbol val="triangle"/>
            <c:size val="13"/>
            <c:spPr>
              <a:solidFill>
                <a:srgbClr val="000000"/>
              </a:solidFill>
              <a:ln>
                <a:solidFill>
                  <a:srgbClr val="000000"/>
                </a:solidFill>
                <a:prstDash val="solid"/>
              </a:ln>
            </c:spPr>
          </c:marker>
          <c:val>
            <c:numRef>
              <c:f>'Lasku 1'!$G$17:$G$27</c:f>
              <c:numCache>
                <c:formatCode>General</c:formatCode>
                <c:ptCount val="11"/>
                <c:pt idx="4" formatCode="0.00">
                  <c:v>28.25</c:v>
                </c:pt>
                <c:pt idx="5" formatCode="0.00">
                  <c:v>29.25</c:v>
                </c:pt>
                <c:pt idx="6" formatCode="0.00">
                  <c:v>30.25</c:v>
                </c:pt>
                <c:pt idx="7" formatCode="0.00">
                  <c:v>31</c:v>
                </c:pt>
                <c:pt idx="8" formatCode="0.00">
                  <c:v>31.25</c:v>
                </c:pt>
                <c:pt idx="9" formatCode="0.00">
                  <c:v>30.5</c:v>
                </c:pt>
                <c:pt idx="10" formatCode="0.00">
                  <c:v>29</c:v>
                </c:pt>
              </c:numCache>
            </c:numRef>
          </c:val>
          <c:smooth val="0"/>
          <c:extLst>
            <c:ext xmlns:c16="http://schemas.microsoft.com/office/drawing/2014/chart" uri="{C3380CC4-5D6E-409C-BE32-E72D297353CC}">
              <c16:uniqueId val="{00000002-FC22-49FB-8B42-69B723D45CB9}"/>
            </c:ext>
          </c:extLst>
        </c:ser>
        <c:dLbls>
          <c:showLegendKey val="0"/>
          <c:showVal val="0"/>
          <c:showCatName val="0"/>
          <c:showSerName val="0"/>
          <c:showPercent val="0"/>
          <c:showBubbleSize val="0"/>
        </c:dLbls>
        <c:marker val="1"/>
        <c:smooth val="0"/>
        <c:axId val="1436790000"/>
        <c:axId val="1436790544"/>
      </c:lineChart>
      <c:catAx>
        <c:axId val="1436790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0" b="1" i="0" u="none" strike="noStrike" baseline="0">
                <a:solidFill>
                  <a:srgbClr val="000000"/>
                </a:solidFill>
                <a:latin typeface="Arial"/>
                <a:ea typeface="Arial"/>
                <a:cs typeface="Arial"/>
              </a:defRPr>
            </a:pPr>
            <a:endParaRPr lang="fi-FI"/>
          </a:p>
        </c:txPr>
        <c:crossAx val="1436790544"/>
        <c:crosses val="autoZero"/>
        <c:auto val="1"/>
        <c:lblAlgn val="ctr"/>
        <c:lblOffset val="100"/>
        <c:tickLblSkip val="1"/>
        <c:tickMarkSkip val="1"/>
        <c:noMultiLvlLbl val="0"/>
      </c:catAx>
      <c:valAx>
        <c:axId val="1436790544"/>
        <c:scaling>
          <c:orientation val="minMax"/>
          <c:max val="35"/>
          <c:min val="25"/>
        </c:scaling>
        <c:delete val="0"/>
        <c:axPos val="l"/>
        <c:majorGridlines>
          <c:spPr>
            <a:ln w="3175">
              <a:solidFill>
                <a:srgbClr val="000000"/>
              </a:solidFill>
              <a:prstDash val="solid"/>
            </a:ln>
          </c:spPr>
        </c:majorGridlines>
        <c:title>
          <c:tx>
            <c:rich>
              <a:bodyPr/>
              <a:lstStyle/>
              <a:p>
                <a:pPr>
                  <a:defRPr sz="1900" b="1" i="0" u="none" strike="noStrike" baseline="0">
                    <a:solidFill>
                      <a:srgbClr val="000000"/>
                    </a:solidFill>
                    <a:latin typeface="Arial"/>
                    <a:ea typeface="Arial"/>
                    <a:cs typeface="Arial"/>
                  </a:defRPr>
                </a:pPr>
                <a:r>
                  <a:rPr lang="en-US"/>
                  <a:t>Vuokraukset</a:t>
                </a:r>
              </a:p>
            </c:rich>
          </c:tx>
          <c:layout>
            <c:manualLayout>
              <c:xMode val="edge"/>
              <c:yMode val="edge"/>
              <c:x val="2.1514616707394334E-2"/>
              <c:y val="0.319702992516270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900" b="1" i="0" u="none" strike="noStrike" baseline="0">
                <a:solidFill>
                  <a:srgbClr val="000000"/>
                </a:solidFill>
                <a:latin typeface="Arial"/>
                <a:ea typeface="Arial"/>
                <a:cs typeface="Arial"/>
              </a:defRPr>
            </a:pPr>
            <a:endParaRPr lang="fi-FI"/>
          </a:p>
        </c:txPr>
        <c:crossAx val="1436790000"/>
        <c:crosses val="autoZero"/>
        <c:crossBetween val="between"/>
        <c:majorUnit val="2"/>
      </c:valAx>
      <c:spPr>
        <a:noFill/>
        <a:ln w="25400">
          <a:noFill/>
        </a:ln>
      </c:spPr>
    </c:plotArea>
    <c:legend>
      <c:legendPos val="r"/>
      <c:layout>
        <c:manualLayout>
          <c:xMode val="edge"/>
          <c:yMode val="edge"/>
          <c:x val="0.18621277943705314"/>
          <c:y val="0.93435367047520546"/>
          <c:w val="0.71985039370078741"/>
          <c:h val="5.0807013435588244E-2"/>
        </c:manualLayout>
      </c:layout>
      <c:overlay val="0"/>
      <c:spPr>
        <a:solidFill>
          <a:srgbClr val="FFFFFF"/>
        </a:solidFill>
        <a:ln w="25400">
          <a:noFill/>
        </a:ln>
      </c:spPr>
      <c:txPr>
        <a:bodyPr/>
        <a:lstStyle/>
        <a:p>
          <a:pPr>
            <a:defRPr sz="1565"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1900" b="1"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6505787102722"/>
          <c:y val="7.0796521360378659E-2"/>
          <c:w val="0.8486851192917344"/>
          <c:h val="0.72743425697789077"/>
        </c:manualLayout>
      </c:layout>
      <c:lineChart>
        <c:grouping val="standard"/>
        <c:varyColors val="0"/>
        <c:ser>
          <c:idx val="0"/>
          <c:order val="0"/>
          <c:tx>
            <c:v>Keikat</c:v>
          </c:tx>
          <c:spPr>
            <a:ln w="38100">
              <a:solidFill>
                <a:srgbClr val="0000FF"/>
              </a:solidFill>
              <a:prstDash val="solid"/>
            </a:ln>
          </c:spPr>
          <c:marker>
            <c:symbol val="diamond"/>
            <c:size val="10"/>
            <c:spPr>
              <a:solidFill>
                <a:srgbClr val="0000FF"/>
              </a:solidFill>
              <a:ln>
                <a:solidFill>
                  <a:srgbClr val="0000FF"/>
                </a:solidFill>
                <a:prstDash val="solid"/>
              </a:ln>
            </c:spPr>
          </c:marker>
          <c:cat>
            <c:strRef>
              <c:f>'Lasku 2'!$A$12:$A$17</c:f>
              <c:strCache>
                <c:ptCount val="6"/>
                <c:pt idx="0">
                  <c:v>Viikko 1</c:v>
                </c:pt>
                <c:pt idx="1">
                  <c:v>Viikko 2</c:v>
                </c:pt>
                <c:pt idx="2">
                  <c:v>Viikko 3</c:v>
                </c:pt>
                <c:pt idx="3">
                  <c:v>Viikko 4</c:v>
                </c:pt>
                <c:pt idx="4">
                  <c:v>Viikko 5</c:v>
                </c:pt>
                <c:pt idx="5">
                  <c:v>Viikko 6</c:v>
                </c:pt>
              </c:strCache>
            </c:strRef>
          </c:cat>
          <c:val>
            <c:numRef>
              <c:f>'Lasku 2'!$B$12:$B$17</c:f>
              <c:numCache>
                <c:formatCode>General</c:formatCode>
                <c:ptCount val="6"/>
                <c:pt idx="0">
                  <c:v>24</c:v>
                </c:pt>
                <c:pt idx="1">
                  <c:v>28</c:v>
                </c:pt>
                <c:pt idx="2">
                  <c:v>26</c:v>
                </c:pt>
                <c:pt idx="3">
                  <c:v>30</c:v>
                </c:pt>
                <c:pt idx="4">
                  <c:v>21</c:v>
                </c:pt>
              </c:numCache>
            </c:numRef>
          </c:val>
          <c:smooth val="0"/>
          <c:extLst>
            <c:ext xmlns:c16="http://schemas.microsoft.com/office/drawing/2014/chart" uri="{C3380CC4-5D6E-409C-BE32-E72D297353CC}">
              <c16:uniqueId val="{00000000-20C5-41C1-96E6-1CBA18D2F971}"/>
            </c:ext>
          </c:extLst>
        </c:ser>
        <c:ser>
          <c:idx val="1"/>
          <c:order val="1"/>
          <c:tx>
            <c:v>Ennuste</c:v>
          </c:tx>
          <c:spPr>
            <a:ln w="38100">
              <a:solidFill>
                <a:srgbClr val="FF0000"/>
              </a:solidFill>
              <a:prstDash val="solid"/>
            </a:ln>
          </c:spPr>
          <c:marker>
            <c:symbol val="circle"/>
            <c:size val="10"/>
            <c:spPr>
              <a:solidFill>
                <a:srgbClr val="FF0000"/>
              </a:solidFill>
              <a:ln>
                <a:solidFill>
                  <a:srgbClr val="FF0000"/>
                </a:solidFill>
                <a:prstDash val="solid"/>
              </a:ln>
            </c:spPr>
          </c:marker>
          <c:cat>
            <c:strRef>
              <c:f>'Lasku 2'!$A$12:$A$17</c:f>
              <c:strCache>
                <c:ptCount val="6"/>
                <c:pt idx="0">
                  <c:v>Viikko 1</c:v>
                </c:pt>
                <c:pt idx="1">
                  <c:v>Viikko 2</c:v>
                </c:pt>
                <c:pt idx="2">
                  <c:v>Viikko 3</c:v>
                </c:pt>
                <c:pt idx="3">
                  <c:v>Viikko 4</c:v>
                </c:pt>
                <c:pt idx="4">
                  <c:v>Viikko 5</c:v>
                </c:pt>
                <c:pt idx="5">
                  <c:v>Viikko 6</c:v>
                </c:pt>
              </c:strCache>
            </c:strRef>
          </c:cat>
          <c:val>
            <c:numRef>
              <c:f>'Lasku 2'!$C$12:$C$17</c:f>
              <c:numCache>
                <c:formatCode>0.00</c:formatCode>
                <c:ptCount val="6"/>
                <c:pt idx="0" formatCode="0">
                  <c:v>24</c:v>
                </c:pt>
                <c:pt idx="1">
                  <c:v>24</c:v>
                </c:pt>
                <c:pt idx="2">
                  <c:v>25.6</c:v>
                </c:pt>
                <c:pt idx="3">
                  <c:v>25.759999999999998</c:v>
                </c:pt>
                <c:pt idx="4">
                  <c:v>27.455999999999996</c:v>
                </c:pt>
                <c:pt idx="5" formatCode="0.0">
                  <c:v>24.873599999999996</c:v>
                </c:pt>
              </c:numCache>
            </c:numRef>
          </c:val>
          <c:smooth val="0"/>
          <c:extLst>
            <c:ext xmlns:c16="http://schemas.microsoft.com/office/drawing/2014/chart" uri="{C3380CC4-5D6E-409C-BE32-E72D297353CC}">
              <c16:uniqueId val="{00000001-20C5-41C1-96E6-1CBA18D2F971}"/>
            </c:ext>
          </c:extLst>
        </c:ser>
        <c:dLbls>
          <c:showLegendKey val="0"/>
          <c:showVal val="0"/>
          <c:showCatName val="0"/>
          <c:showSerName val="0"/>
          <c:showPercent val="0"/>
          <c:showBubbleSize val="0"/>
        </c:dLbls>
        <c:marker val="1"/>
        <c:smooth val="0"/>
        <c:axId val="1436775312"/>
        <c:axId val="1436769872"/>
      </c:lineChart>
      <c:catAx>
        <c:axId val="1436775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00" b="1" i="0" u="none" strike="noStrike" baseline="0">
                <a:solidFill>
                  <a:srgbClr val="000000"/>
                </a:solidFill>
                <a:latin typeface="Arial"/>
                <a:ea typeface="Arial"/>
                <a:cs typeface="Arial"/>
              </a:defRPr>
            </a:pPr>
            <a:endParaRPr lang="fi-FI"/>
          </a:p>
        </c:txPr>
        <c:crossAx val="1436769872"/>
        <c:crosses val="autoZero"/>
        <c:auto val="1"/>
        <c:lblAlgn val="ctr"/>
        <c:lblOffset val="100"/>
        <c:tickLblSkip val="1"/>
        <c:tickMarkSkip val="1"/>
        <c:noMultiLvlLbl val="0"/>
      </c:catAx>
      <c:valAx>
        <c:axId val="1436769872"/>
        <c:scaling>
          <c:orientation val="minMax"/>
          <c:max val="32"/>
          <c:min val="20"/>
        </c:scaling>
        <c:delete val="0"/>
        <c:axPos val="l"/>
        <c:majorGridlines>
          <c:spPr>
            <a:ln w="3175">
              <a:solidFill>
                <a:srgbClr val="000000"/>
              </a:solidFill>
              <a:prstDash val="solid"/>
            </a:ln>
          </c:spPr>
        </c:majorGridlines>
        <c:title>
          <c:tx>
            <c:rich>
              <a:bodyPr/>
              <a:lstStyle/>
              <a:p>
                <a:pPr>
                  <a:defRPr sz="2100" b="1" i="0" u="none" strike="noStrike" baseline="0">
                    <a:solidFill>
                      <a:srgbClr val="000000"/>
                    </a:solidFill>
                    <a:latin typeface="Arial"/>
                    <a:ea typeface="Arial"/>
                    <a:cs typeface="Arial"/>
                  </a:defRPr>
                </a:pPr>
                <a:r>
                  <a:rPr lang="en-US"/>
                  <a:t>Korjauskeikkojen määrä</a:t>
                </a:r>
              </a:p>
            </c:rich>
          </c:tx>
          <c:layout>
            <c:manualLayout>
              <c:xMode val="edge"/>
              <c:yMode val="edge"/>
              <c:x val="1.7543859649122806E-2"/>
              <c:y val="0.13805328316261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100" b="1" i="0" u="none" strike="noStrike" baseline="0">
                <a:solidFill>
                  <a:srgbClr val="000000"/>
                </a:solidFill>
                <a:latin typeface="Arial"/>
                <a:ea typeface="Arial"/>
                <a:cs typeface="Arial"/>
              </a:defRPr>
            </a:pPr>
            <a:endParaRPr lang="fi-FI"/>
          </a:p>
        </c:txPr>
        <c:crossAx val="1436775312"/>
        <c:crosses val="autoZero"/>
        <c:crossBetween val="between"/>
        <c:majorUnit val="2"/>
      </c:valAx>
      <c:spPr>
        <a:noFill/>
        <a:ln w="25400">
          <a:noFill/>
        </a:ln>
      </c:spPr>
    </c:plotArea>
    <c:legend>
      <c:legendPos val="r"/>
      <c:layout>
        <c:manualLayout>
          <c:xMode val="edge"/>
          <c:yMode val="edge"/>
          <c:x val="0.39474904452732879"/>
          <c:y val="0.91684333263651774"/>
          <c:w val="0.33334357876318094"/>
          <c:h val="7.7878521821940438E-2"/>
        </c:manualLayout>
      </c:layout>
      <c:overlay val="0"/>
      <c:spPr>
        <a:solidFill>
          <a:srgbClr val="FFFFFF"/>
        </a:solidFill>
        <a:ln w="25400">
          <a:noFill/>
        </a:ln>
      </c:spPr>
      <c:txPr>
        <a:bodyPr/>
        <a:lstStyle/>
        <a:p>
          <a:pPr>
            <a:defRPr sz="1375"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2100" b="1"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42857142857144E-2"/>
          <c:y val="5.1282150059614728E-2"/>
          <c:w val="0.95211038961038963"/>
          <c:h val="0.69033663541789059"/>
        </c:manualLayout>
      </c:layout>
      <c:lineChart>
        <c:grouping val="standard"/>
        <c:varyColors val="0"/>
        <c:ser>
          <c:idx val="0"/>
          <c:order val="0"/>
          <c:tx>
            <c:v>Myynti</c:v>
          </c:tx>
          <c:spPr>
            <a:ln w="38100">
              <a:solidFill>
                <a:srgbClr val="0066CC"/>
              </a:solidFill>
              <a:prstDash val="solid"/>
            </a:ln>
          </c:spPr>
          <c:marker>
            <c:symbol val="diamond"/>
            <c:size val="10"/>
            <c:spPr>
              <a:solidFill>
                <a:srgbClr val="0066CC"/>
              </a:solidFill>
              <a:ln>
                <a:solidFill>
                  <a:srgbClr val="0066CC"/>
                </a:solidFill>
                <a:prstDash val="solid"/>
              </a:ln>
            </c:spPr>
          </c:marker>
          <c:cat>
            <c:strRef>
              <c:f>'Lasku 3'!$A$132:$A$144</c:f>
              <c:strCache>
                <c:ptCount val="13"/>
                <c:pt idx="0">
                  <c:v>Tammi</c:v>
                </c:pt>
                <c:pt idx="1">
                  <c:v>Helmi</c:v>
                </c:pt>
                <c:pt idx="2">
                  <c:v>Maalis</c:v>
                </c:pt>
                <c:pt idx="3">
                  <c:v>Huhti</c:v>
                </c:pt>
                <c:pt idx="4">
                  <c:v>Touko</c:v>
                </c:pt>
                <c:pt idx="5">
                  <c:v>Kesä</c:v>
                </c:pt>
                <c:pt idx="6">
                  <c:v>Heinä</c:v>
                </c:pt>
                <c:pt idx="7">
                  <c:v>Elo</c:v>
                </c:pt>
                <c:pt idx="8">
                  <c:v>Syys</c:v>
                </c:pt>
                <c:pt idx="9">
                  <c:v>Loka</c:v>
                </c:pt>
                <c:pt idx="10">
                  <c:v>Marras</c:v>
                </c:pt>
                <c:pt idx="11">
                  <c:v>Joulu</c:v>
                </c:pt>
                <c:pt idx="12">
                  <c:v>Tammi</c:v>
                </c:pt>
              </c:strCache>
            </c:strRef>
          </c:cat>
          <c:val>
            <c:numRef>
              <c:f>'Lasku 3'!$B$2:$B$13</c:f>
              <c:numCache>
                <c:formatCode>General</c:formatCode>
                <c:ptCount val="12"/>
                <c:pt idx="0">
                  <c:v>20</c:v>
                </c:pt>
                <c:pt idx="1">
                  <c:v>24</c:v>
                </c:pt>
                <c:pt idx="2">
                  <c:v>27</c:v>
                </c:pt>
                <c:pt idx="3">
                  <c:v>31</c:v>
                </c:pt>
                <c:pt idx="4">
                  <c:v>37</c:v>
                </c:pt>
                <c:pt idx="5">
                  <c:v>47</c:v>
                </c:pt>
                <c:pt idx="6">
                  <c:v>53</c:v>
                </c:pt>
                <c:pt idx="7">
                  <c:v>62</c:v>
                </c:pt>
                <c:pt idx="8">
                  <c:v>54</c:v>
                </c:pt>
                <c:pt idx="9">
                  <c:v>36</c:v>
                </c:pt>
                <c:pt idx="10">
                  <c:v>32</c:v>
                </c:pt>
                <c:pt idx="11">
                  <c:v>29</c:v>
                </c:pt>
              </c:numCache>
            </c:numRef>
          </c:val>
          <c:smooth val="0"/>
          <c:extLst>
            <c:ext xmlns:c16="http://schemas.microsoft.com/office/drawing/2014/chart" uri="{C3380CC4-5D6E-409C-BE32-E72D297353CC}">
              <c16:uniqueId val="{00000000-897B-4E1C-81A8-2E57ADCDC636}"/>
            </c:ext>
          </c:extLst>
        </c:ser>
        <c:ser>
          <c:idx val="1"/>
          <c:order val="1"/>
          <c:tx>
            <c:v>3kk painot.liukuva</c:v>
          </c:tx>
          <c:spPr>
            <a:ln w="38100">
              <a:solidFill>
                <a:srgbClr val="FF0000"/>
              </a:solidFill>
              <a:prstDash val="solid"/>
            </a:ln>
          </c:spPr>
          <c:marker>
            <c:symbol val="circle"/>
            <c:size val="10"/>
            <c:spPr>
              <a:solidFill>
                <a:srgbClr val="FF0000"/>
              </a:solidFill>
              <a:ln>
                <a:solidFill>
                  <a:srgbClr val="FF0000"/>
                </a:solidFill>
                <a:prstDash val="solid"/>
              </a:ln>
            </c:spPr>
          </c:marker>
          <c:cat>
            <c:strRef>
              <c:f>'Lasku 3'!$A$132:$A$144</c:f>
              <c:strCache>
                <c:ptCount val="13"/>
                <c:pt idx="0">
                  <c:v>Tammi</c:v>
                </c:pt>
                <c:pt idx="1">
                  <c:v>Helmi</c:v>
                </c:pt>
                <c:pt idx="2">
                  <c:v>Maalis</c:v>
                </c:pt>
                <c:pt idx="3">
                  <c:v>Huhti</c:v>
                </c:pt>
                <c:pt idx="4">
                  <c:v>Touko</c:v>
                </c:pt>
                <c:pt idx="5">
                  <c:v>Kesä</c:v>
                </c:pt>
                <c:pt idx="6">
                  <c:v>Heinä</c:v>
                </c:pt>
                <c:pt idx="7">
                  <c:v>Elo</c:v>
                </c:pt>
                <c:pt idx="8">
                  <c:v>Syys</c:v>
                </c:pt>
                <c:pt idx="9">
                  <c:v>Loka</c:v>
                </c:pt>
                <c:pt idx="10">
                  <c:v>Marras</c:v>
                </c:pt>
                <c:pt idx="11">
                  <c:v>Joulu</c:v>
                </c:pt>
                <c:pt idx="12">
                  <c:v>Tammi</c:v>
                </c:pt>
              </c:strCache>
            </c:strRef>
          </c:cat>
          <c:val>
            <c:numRef>
              <c:f>'Lasku 3'!$C$21:$C$33</c:f>
              <c:numCache>
                <c:formatCode>0.0</c:formatCode>
                <c:ptCount val="13"/>
                <c:pt idx="3">
                  <c:v>24.833333333333332</c:v>
                </c:pt>
                <c:pt idx="4">
                  <c:v>28.5</c:v>
                </c:pt>
                <c:pt idx="5">
                  <c:v>33.333333333333329</c:v>
                </c:pt>
                <c:pt idx="6">
                  <c:v>40.999999999999993</c:v>
                </c:pt>
                <c:pt idx="7">
                  <c:v>48.333333333333329</c:v>
                </c:pt>
                <c:pt idx="8">
                  <c:v>56.5</c:v>
                </c:pt>
                <c:pt idx="9">
                  <c:v>56.5</c:v>
                </c:pt>
                <c:pt idx="10">
                  <c:v>46.333333333333329</c:v>
                </c:pt>
                <c:pt idx="11">
                  <c:v>37</c:v>
                </c:pt>
                <c:pt idx="12">
                  <c:v>31.166666666666664</c:v>
                </c:pt>
              </c:numCache>
            </c:numRef>
          </c:val>
          <c:smooth val="0"/>
          <c:extLst>
            <c:ext xmlns:c16="http://schemas.microsoft.com/office/drawing/2014/chart" uri="{C3380CC4-5D6E-409C-BE32-E72D297353CC}">
              <c16:uniqueId val="{00000001-897B-4E1C-81A8-2E57ADCDC636}"/>
            </c:ext>
          </c:extLst>
        </c:ser>
        <c:ser>
          <c:idx val="2"/>
          <c:order val="2"/>
          <c:tx>
            <c:v>Eks.tas. (alfa=0,6)</c:v>
          </c:tx>
          <c:spPr>
            <a:ln w="38100">
              <a:solidFill>
                <a:srgbClr val="000000"/>
              </a:solidFill>
              <a:prstDash val="solid"/>
            </a:ln>
          </c:spPr>
          <c:marker>
            <c:symbol val="triangle"/>
            <c:size val="10"/>
            <c:spPr>
              <a:solidFill>
                <a:srgbClr val="000000"/>
              </a:solidFill>
              <a:ln>
                <a:solidFill>
                  <a:srgbClr val="000000"/>
                </a:solidFill>
                <a:prstDash val="solid"/>
              </a:ln>
            </c:spPr>
          </c:marker>
          <c:cat>
            <c:strRef>
              <c:f>'Lasku 3'!$A$132:$A$144</c:f>
              <c:strCache>
                <c:ptCount val="13"/>
                <c:pt idx="0">
                  <c:v>Tammi</c:v>
                </c:pt>
                <c:pt idx="1">
                  <c:v>Helmi</c:v>
                </c:pt>
                <c:pt idx="2">
                  <c:v>Maalis</c:v>
                </c:pt>
                <c:pt idx="3">
                  <c:v>Huhti</c:v>
                </c:pt>
                <c:pt idx="4">
                  <c:v>Touko</c:v>
                </c:pt>
                <c:pt idx="5">
                  <c:v>Kesä</c:v>
                </c:pt>
                <c:pt idx="6">
                  <c:v>Heinä</c:v>
                </c:pt>
                <c:pt idx="7">
                  <c:v>Elo</c:v>
                </c:pt>
                <c:pt idx="8">
                  <c:v>Syys</c:v>
                </c:pt>
                <c:pt idx="9">
                  <c:v>Loka</c:v>
                </c:pt>
                <c:pt idx="10">
                  <c:v>Marras</c:v>
                </c:pt>
                <c:pt idx="11">
                  <c:v>Joulu</c:v>
                </c:pt>
                <c:pt idx="12">
                  <c:v>Tammi</c:v>
                </c:pt>
              </c:strCache>
            </c:strRef>
          </c:cat>
          <c:val>
            <c:numRef>
              <c:f>'Lasku 3'!$K$21:$K$33</c:f>
              <c:numCache>
                <c:formatCode>0.0</c:formatCode>
                <c:ptCount val="13"/>
                <c:pt idx="0" formatCode="General">
                  <c:v>22</c:v>
                </c:pt>
                <c:pt idx="1">
                  <c:v>20.8</c:v>
                </c:pt>
                <c:pt idx="2">
                  <c:v>22.72</c:v>
                </c:pt>
                <c:pt idx="3">
                  <c:v>25.287999999999997</c:v>
                </c:pt>
                <c:pt idx="4">
                  <c:v>28.715199999999996</c:v>
                </c:pt>
                <c:pt idx="5">
                  <c:v>33.686079999999997</c:v>
                </c:pt>
                <c:pt idx="6">
                  <c:v>41.674431999999996</c:v>
                </c:pt>
                <c:pt idx="7">
                  <c:v>48.469772800000001</c:v>
                </c:pt>
                <c:pt idx="8">
                  <c:v>56.587909119999999</c:v>
                </c:pt>
                <c:pt idx="9">
                  <c:v>55.035163648000001</c:v>
                </c:pt>
                <c:pt idx="10">
                  <c:v>43.614065459199999</c:v>
                </c:pt>
                <c:pt idx="11">
                  <c:v>36.645626183680001</c:v>
                </c:pt>
                <c:pt idx="12">
                  <c:v>32.058250473472</c:v>
                </c:pt>
              </c:numCache>
            </c:numRef>
          </c:val>
          <c:smooth val="0"/>
          <c:extLst>
            <c:ext xmlns:c16="http://schemas.microsoft.com/office/drawing/2014/chart" uri="{C3380CC4-5D6E-409C-BE32-E72D297353CC}">
              <c16:uniqueId val="{00000002-897B-4E1C-81A8-2E57ADCDC636}"/>
            </c:ext>
          </c:extLst>
        </c:ser>
        <c:dLbls>
          <c:showLegendKey val="0"/>
          <c:showVal val="0"/>
          <c:showCatName val="0"/>
          <c:showSerName val="0"/>
          <c:showPercent val="0"/>
          <c:showBubbleSize val="0"/>
        </c:dLbls>
        <c:marker val="1"/>
        <c:smooth val="0"/>
        <c:axId val="1436770416"/>
        <c:axId val="1436775856"/>
      </c:lineChart>
      <c:catAx>
        <c:axId val="143677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fi-FI"/>
          </a:p>
        </c:txPr>
        <c:crossAx val="1436775856"/>
        <c:crosses val="autoZero"/>
        <c:auto val="1"/>
        <c:lblAlgn val="ctr"/>
        <c:lblOffset val="100"/>
        <c:tickLblSkip val="1"/>
        <c:tickMarkSkip val="1"/>
        <c:noMultiLvlLbl val="0"/>
      </c:catAx>
      <c:valAx>
        <c:axId val="1436775856"/>
        <c:scaling>
          <c:orientation val="minMax"/>
          <c:max val="70"/>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fi-FI"/>
          </a:p>
        </c:txPr>
        <c:crossAx val="1436770416"/>
        <c:crosses val="autoZero"/>
        <c:crossBetween val="between"/>
        <c:majorUnit val="10"/>
      </c:valAx>
      <c:spPr>
        <a:noFill/>
        <a:ln w="25400">
          <a:noFill/>
        </a:ln>
      </c:spPr>
    </c:plotArea>
    <c:legend>
      <c:legendPos val="r"/>
      <c:layout>
        <c:manualLayout>
          <c:xMode val="edge"/>
          <c:yMode val="edge"/>
          <c:x val="0.11363985751781028"/>
          <c:y val="0.89154689983278712"/>
          <c:w val="0.81090150662985316"/>
          <c:h val="0.10256741575942063"/>
        </c:manualLayout>
      </c:layout>
      <c:overlay val="0"/>
      <c:spPr>
        <a:solidFill>
          <a:srgbClr val="FFFFFF"/>
        </a:solidFill>
        <a:ln w="25400">
          <a:noFill/>
        </a:ln>
      </c:spPr>
      <c:txPr>
        <a:bodyPr/>
        <a:lstStyle/>
        <a:p>
          <a:pPr>
            <a:defRPr sz="1565"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i-FI"/>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00651465798045"/>
          <c:y val="5.793458007145888E-2"/>
          <c:w val="0.85179153094462545"/>
          <c:h val="0.61209143292889168"/>
        </c:manualLayout>
      </c:layout>
      <c:lineChart>
        <c:grouping val="standard"/>
        <c:varyColors val="0"/>
        <c:ser>
          <c:idx val="0"/>
          <c:order val="0"/>
          <c:tx>
            <c:strRef>
              <c:f>'Lasku 3 extra'!$B$1</c:f>
              <c:strCache>
                <c:ptCount val="1"/>
                <c:pt idx="0">
                  <c:v>Myynti</c:v>
                </c:pt>
              </c:strCache>
            </c:strRef>
          </c:tx>
          <c:spPr>
            <a:ln w="38100">
              <a:solidFill>
                <a:srgbClr val="0000FF"/>
              </a:solidFill>
              <a:prstDash val="solid"/>
            </a:ln>
          </c:spPr>
          <c:marker>
            <c:symbol val="diamond"/>
            <c:size val="9"/>
            <c:spPr>
              <a:solidFill>
                <a:srgbClr val="0000FF"/>
              </a:solidFill>
              <a:ln>
                <a:solidFill>
                  <a:srgbClr val="0000FF"/>
                </a:solidFill>
                <a:prstDash val="solid"/>
              </a:ln>
            </c:spPr>
          </c:marker>
          <c:cat>
            <c:strRef>
              <c:f>'Lasku 3 extra'!$A$2:$A$13</c:f>
              <c:strCache>
                <c:ptCount val="12"/>
                <c:pt idx="0">
                  <c:v>Tammikuu</c:v>
                </c:pt>
                <c:pt idx="1">
                  <c:v>Helmikuu</c:v>
                </c:pt>
                <c:pt idx="2">
                  <c:v>Maaliskuu</c:v>
                </c:pt>
                <c:pt idx="3">
                  <c:v>Huhtikuu</c:v>
                </c:pt>
                <c:pt idx="4">
                  <c:v>Toukokuu</c:v>
                </c:pt>
                <c:pt idx="5">
                  <c:v>Kesäkuu</c:v>
                </c:pt>
                <c:pt idx="6">
                  <c:v>Heinäkuu</c:v>
                </c:pt>
                <c:pt idx="7">
                  <c:v>Elokuu</c:v>
                </c:pt>
                <c:pt idx="8">
                  <c:v>Syyskuu</c:v>
                </c:pt>
                <c:pt idx="9">
                  <c:v>Lokakuu</c:v>
                </c:pt>
                <c:pt idx="10">
                  <c:v>Marraskuu</c:v>
                </c:pt>
                <c:pt idx="11">
                  <c:v>Joulukuu</c:v>
                </c:pt>
              </c:strCache>
            </c:strRef>
          </c:cat>
          <c:val>
            <c:numRef>
              <c:f>'Lasku 3 extra'!$B$2:$B$13</c:f>
              <c:numCache>
                <c:formatCode>General</c:formatCode>
                <c:ptCount val="12"/>
                <c:pt idx="0">
                  <c:v>20</c:v>
                </c:pt>
                <c:pt idx="1">
                  <c:v>24</c:v>
                </c:pt>
                <c:pt idx="2">
                  <c:v>27</c:v>
                </c:pt>
                <c:pt idx="3">
                  <c:v>31</c:v>
                </c:pt>
                <c:pt idx="4">
                  <c:v>37</c:v>
                </c:pt>
                <c:pt idx="5">
                  <c:v>47</c:v>
                </c:pt>
                <c:pt idx="6">
                  <c:v>53</c:v>
                </c:pt>
                <c:pt idx="7">
                  <c:v>62</c:v>
                </c:pt>
                <c:pt idx="8">
                  <c:v>54</c:v>
                </c:pt>
                <c:pt idx="9">
                  <c:v>36</c:v>
                </c:pt>
                <c:pt idx="10">
                  <c:v>32</c:v>
                </c:pt>
                <c:pt idx="11">
                  <c:v>29</c:v>
                </c:pt>
              </c:numCache>
            </c:numRef>
          </c:val>
          <c:smooth val="0"/>
          <c:extLst>
            <c:ext xmlns:c16="http://schemas.microsoft.com/office/drawing/2014/chart" uri="{C3380CC4-5D6E-409C-BE32-E72D297353CC}">
              <c16:uniqueId val="{00000000-2122-497C-BCD6-4565E5989804}"/>
            </c:ext>
          </c:extLst>
        </c:ser>
        <c:ser>
          <c:idx val="1"/>
          <c:order val="1"/>
          <c:tx>
            <c:v>Eks.tasoitus ennuste</c:v>
          </c:tx>
          <c:spPr>
            <a:ln w="38100">
              <a:solidFill>
                <a:srgbClr val="000000"/>
              </a:solidFill>
              <a:prstDash val="solid"/>
            </a:ln>
          </c:spPr>
          <c:marker>
            <c:symbol val="triangle"/>
            <c:size val="9"/>
            <c:spPr>
              <a:solidFill>
                <a:srgbClr val="000000"/>
              </a:solidFill>
              <a:ln>
                <a:solidFill>
                  <a:srgbClr val="000000"/>
                </a:solidFill>
                <a:prstDash val="solid"/>
              </a:ln>
            </c:spPr>
          </c:marker>
          <c:cat>
            <c:strRef>
              <c:f>'Lasku 3 extra'!$A$2:$A$13</c:f>
              <c:strCache>
                <c:ptCount val="12"/>
                <c:pt idx="0">
                  <c:v>Tammikuu</c:v>
                </c:pt>
                <c:pt idx="1">
                  <c:v>Helmikuu</c:v>
                </c:pt>
                <c:pt idx="2">
                  <c:v>Maaliskuu</c:v>
                </c:pt>
                <c:pt idx="3">
                  <c:v>Huhtikuu</c:v>
                </c:pt>
                <c:pt idx="4">
                  <c:v>Toukokuu</c:v>
                </c:pt>
                <c:pt idx="5">
                  <c:v>Kesäkuu</c:v>
                </c:pt>
                <c:pt idx="6">
                  <c:v>Heinäkuu</c:v>
                </c:pt>
                <c:pt idx="7">
                  <c:v>Elokuu</c:v>
                </c:pt>
                <c:pt idx="8">
                  <c:v>Syyskuu</c:v>
                </c:pt>
                <c:pt idx="9">
                  <c:v>Lokakuu</c:v>
                </c:pt>
                <c:pt idx="10">
                  <c:v>Marraskuu</c:v>
                </c:pt>
                <c:pt idx="11">
                  <c:v>Joulukuu</c:v>
                </c:pt>
              </c:strCache>
            </c:strRef>
          </c:cat>
          <c:val>
            <c:numRef>
              <c:f>'Lasku 3 extra'!$C$2:$C$13</c:f>
              <c:numCache>
                <c:formatCode>0.0</c:formatCode>
                <c:ptCount val="12"/>
                <c:pt idx="0" formatCode="0">
                  <c:v>22</c:v>
                </c:pt>
                <c:pt idx="1">
                  <c:v>20.8</c:v>
                </c:pt>
                <c:pt idx="2">
                  <c:v>22.72</c:v>
                </c:pt>
                <c:pt idx="3">
                  <c:v>25.287999999999997</c:v>
                </c:pt>
                <c:pt idx="4">
                  <c:v>28.715199999999996</c:v>
                </c:pt>
                <c:pt idx="5">
                  <c:v>33.686079999999997</c:v>
                </c:pt>
                <c:pt idx="6">
                  <c:v>41.674431999999996</c:v>
                </c:pt>
                <c:pt idx="7">
                  <c:v>48.469772800000001</c:v>
                </c:pt>
                <c:pt idx="8">
                  <c:v>56.587909119999999</c:v>
                </c:pt>
                <c:pt idx="9">
                  <c:v>55.035163648000001</c:v>
                </c:pt>
                <c:pt idx="10">
                  <c:v>43.614065459199999</c:v>
                </c:pt>
                <c:pt idx="11">
                  <c:v>36.645626183680001</c:v>
                </c:pt>
              </c:numCache>
            </c:numRef>
          </c:val>
          <c:smooth val="0"/>
          <c:extLst>
            <c:ext xmlns:c16="http://schemas.microsoft.com/office/drawing/2014/chart" uri="{C3380CC4-5D6E-409C-BE32-E72D297353CC}">
              <c16:uniqueId val="{00000001-2122-497C-BCD6-4565E5989804}"/>
            </c:ext>
          </c:extLst>
        </c:ser>
        <c:dLbls>
          <c:showLegendKey val="0"/>
          <c:showVal val="0"/>
          <c:showCatName val="0"/>
          <c:showSerName val="0"/>
          <c:showPercent val="0"/>
          <c:showBubbleSize val="0"/>
        </c:dLbls>
        <c:marker val="1"/>
        <c:smooth val="0"/>
        <c:axId val="1436791088"/>
        <c:axId val="1436776400"/>
      </c:lineChart>
      <c:catAx>
        <c:axId val="1436791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fi-FI"/>
          </a:p>
        </c:txPr>
        <c:crossAx val="1436776400"/>
        <c:crosses val="autoZero"/>
        <c:auto val="1"/>
        <c:lblAlgn val="ctr"/>
        <c:lblOffset val="100"/>
        <c:tickLblSkip val="1"/>
        <c:tickMarkSkip val="1"/>
        <c:noMultiLvlLbl val="0"/>
      </c:catAx>
      <c:valAx>
        <c:axId val="1436776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i-FI"/>
          </a:p>
        </c:txPr>
        <c:crossAx val="1436791088"/>
        <c:crosses val="autoZero"/>
        <c:crossBetween val="between"/>
      </c:valAx>
      <c:spPr>
        <a:noFill/>
        <a:ln w="25400">
          <a:noFill/>
        </a:ln>
      </c:spPr>
    </c:plotArea>
    <c:legend>
      <c:legendPos val="r"/>
      <c:layout>
        <c:manualLayout>
          <c:xMode val="edge"/>
          <c:yMode val="edge"/>
          <c:x val="0.23127777506072611"/>
          <c:y val="0.91186735159364529"/>
          <c:w val="0.61076865391826018"/>
          <c:h val="8.0607178510746613E-2"/>
        </c:manualLayout>
      </c:layout>
      <c:overlay val="0"/>
      <c:spPr>
        <a:solidFill>
          <a:srgbClr val="FFFFFF"/>
        </a:solidFill>
        <a:ln w="25400">
          <a:noFill/>
        </a:ln>
      </c:spPr>
      <c:txPr>
        <a:bodyPr/>
        <a:lstStyle/>
        <a:p>
          <a:pPr>
            <a:defRPr sz="1140"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92843326885883E-2"/>
          <c:y val="7.0217917675544791E-2"/>
          <c:w val="0.93036750483558994"/>
          <c:h val="0.71912832929782078"/>
        </c:manualLayout>
      </c:layout>
      <c:lineChart>
        <c:grouping val="standard"/>
        <c:varyColors val="0"/>
        <c:ser>
          <c:idx val="0"/>
          <c:order val="0"/>
          <c:tx>
            <c:strRef>
              <c:f>'Lasku 4 extra'!$B$1</c:f>
              <c:strCache>
                <c:ptCount val="1"/>
                <c:pt idx="0">
                  <c:v>Myynti</c:v>
                </c:pt>
              </c:strCache>
            </c:strRef>
          </c:tx>
          <c:spPr>
            <a:ln w="38100">
              <a:solidFill>
                <a:srgbClr val="0000FF"/>
              </a:solidFill>
              <a:prstDash val="solid"/>
            </a:ln>
          </c:spPr>
          <c:marker>
            <c:symbol val="diamond"/>
            <c:size val="10"/>
            <c:spPr>
              <a:solidFill>
                <a:srgbClr val="0000FF"/>
              </a:solidFill>
              <a:ln>
                <a:solidFill>
                  <a:srgbClr val="0000FF"/>
                </a:solidFill>
                <a:prstDash val="solid"/>
              </a:ln>
            </c:spPr>
          </c:marker>
          <c:cat>
            <c:strRef>
              <c:f>'Lasku 4 extra'!$A$2:$A$6</c:f>
              <c:strCache>
                <c:ptCount val="5"/>
                <c:pt idx="0">
                  <c:v>Huhtikuu</c:v>
                </c:pt>
                <c:pt idx="1">
                  <c:v>Toukokuu</c:v>
                </c:pt>
                <c:pt idx="2">
                  <c:v>Kesäkuu</c:v>
                </c:pt>
                <c:pt idx="3">
                  <c:v>Heinäkuu</c:v>
                </c:pt>
                <c:pt idx="4">
                  <c:v>Elokuu</c:v>
                </c:pt>
              </c:strCache>
            </c:strRef>
          </c:cat>
          <c:val>
            <c:numRef>
              <c:f>'Lasku 4 extra'!$B$2:$B$6</c:f>
              <c:numCache>
                <c:formatCode>0</c:formatCode>
                <c:ptCount val="5"/>
                <c:pt idx="0">
                  <c:v>700</c:v>
                </c:pt>
                <c:pt idx="1">
                  <c:v>755</c:v>
                </c:pt>
                <c:pt idx="2">
                  <c:v>800</c:v>
                </c:pt>
                <c:pt idx="3">
                  <c:v>840</c:v>
                </c:pt>
              </c:numCache>
            </c:numRef>
          </c:val>
          <c:smooth val="0"/>
          <c:extLst>
            <c:ext xmlns:c16="http://schemas.microsoft.com/office/drawing/2014/chart" uri="{C3380CC4-5D6E-409C-BE32-E72D297353CC}">
              <c16:uniqueId val="{00000000-F1F1-422D-909A-F1F91D517F18}"/>
            </c:ext>
          </c:extLst>
        </c:ser>
        <c:ser>
          <c:idx val="1"/>
          <c:order val="1"/>
          <c:tx>
            <c:v>Trendi-tasoitettu</c:v>
          </c:tx>
          <c:spPr>
            <a:ln w="38100">
              <a:solidFill>
                <a:srgbClr val="FF0000"/>
              </a:solidFill>
              <a:prstDash val="solid"/>
            </a:ln>
          </c:spPr>
          <c:marker>
            <c:symbol val="circle"/>
            <c:size val="10"/>
            <c:spPr>
              <a:solidFill>
                <a:srgbClr val="FF0000"/>
              </a:solidFill>
              <a:ln>
                <a:solidFill>
                  <a:srgbClr val="FF0000"/>
                </a:solidFill>
                <a:prstDash val="solid"/>
              </a:ln>
            </c:spPr>
          </c:marker>
          <c:cat>
            <c:strRef>
              <c:f>'Lasku 4 extra'!$A$2:$A$6</c:f>
              <c:strCache>
                <c:ptCount val="5"/>
                <c:pt idx="0">
                  <c:v>Huhtikuu</c:v>
                </c:pt>
                <c:pt idx="1">
                  <c:v>Toukokuu</c:v>
                </c:pt>
                <c:pt idx="2">
                  <c:v>Kesäkuu</c:v>
                </c:pt>
                <c:pt idx="3">
                  <c:v>Heinäkuu</c:v>
                </c:pt>
                <c:pt idx="4">
                  <c:v>Elokuu</c:v>
                </c:pt>
              </c:strCache>
            </c:strRef>
          </c:cat>
          <c:val>
            <c:numRef>
              <c:f>'Lasku 4 extra'!$C$2:$C$6</c:f>
              <c:numCache>
                <c:formatCode>0</c:formatCode>
                <c:ptCount val="5"/>
                <c:pt idx="1">
                  <c:v>750</c:v>
                </c:pt>
                <c:pt idx="2">
                  <c:v>801.4</c:v>
                </c:pt>
                <c:pt idx="3">
                  <c:v>851.40800000000002</c:v>
                </c:pt>
                <c:pt idx="4">
                  <c:v>898.5017600000001</c:v>
                </c:pt>
              </c:numCache>
            </c:numRef>
          </c:val>
          <c:smooth val="0"/>
          <c:extLst>
            <c:ext xmlns:c16="http://schemas.microsoft.com/office/drawing/2014/chart" uri="{C3380CC4-5D6E-409C-BE32-E72D297353CC}">
              <c16:uniqueId val="{00000001-F1F1-422D-909A-F1F91D517F18}"/>
            </c:ext>
          </c:extLst>
        </c:ser>
        <c:ser>
          <c:idx val="2"/>
          <c:order val="2"/>
          <c:tx>
            <c:v>Alfa = 1 (ei trendiä)</c:v>
          </c:tx>
          <c:spPr>
            <a:ln w="38100">
              <a:solidFill>
                <a:srgbClr val="000000"/>
              </a:solidFill>
              <a:prstDash val="solid"/>
            </a:ln>
          </c:spPr>
          <c:marker>
            <c:symbol val="triangle"/>
            <c:size val="10"/>
            <c:spPr>
              <a:solidFill>
                <a:srgbClr val="000000"/>
              </a:solidFill>
              <a:ln>
                <a:solidFill>
                  <a:srgbClr val="000000"/>
                </a:solidFill>
                <a:prstDash val="solid"/>
              </a:ln>
            </c:spPr>
          </c:marker>
          <c:cat>
            <c:strRef>
              <c:f>'Lasku 4 extra'!$A$2:$A$6</c:f>
              <c:strCache>
                <c:ptCount val="5"/>
                <c:pt idx="0">
                  <c:v>Huhtikuu</c:v>
                </c:pt>
                <c:pt idx="1">
                  <c:v>Toukokuu</c:v>
                </c:pt>
                <c:pt idx="2">
                  <c:v>Kesäkuu</c:v>
                </c:pt>
                <c:pt idx="3">
                  <c:v>Heinäkuu</c:v>
                </c:pt>
                <c:pt idx="4">
                  <c:v>Elokuu</c:v>
                </c:pt>
              </c:strCache>
            </c:strRef>
          </c:cat>
          <c:val>
            <c:numRef>
              <c:f>'Lasku 4 extra'!$D$2:$D$6</c:f>
              <c:numCache>
                <c:formatCode>0</c:formatCode>
                <c:ptCount val="5"/>
                <c:pt idx="1">
                  <c:v>700</c:v>
                </c:pt>
                <c:pt idx="2">
                  <c:v>755</c:v>
                </c:pt>
                <c:pt idx="3">
                  <c:v>800</c:v>
                </c:pt>
                <c:pt idx="4">
                  <c:v>840</c:v>
                </c:pt>
              </c:numCache>
            </c:numRef>
          </c:val>
          <c:smooth val="0"/>
          <c:extLst>
            <c:ext xmlns:c16="http://schemas.microsoft.com/office/drawing/2014/chart" uri="{C3380CC4-5D6E-409C-BE32-E72D297353CC}">
              <c16:uniqueId val="{00000002-F1F1-422D-909A-F1F91D517F18}"/>
            </c:ext>
          </c:extLst>
        </c:ser>
        <c:dLbls>
          <c:showLegendKey val="0"/>
          <c:showVal val="0"/>
          <c:showCatName val="0"/>
          <c:showSerName val="0"/>
          <c:showPercent val="0"/>
          <c:showBubbleSize val="0"/>
        </c:dLbls>
        <c:marker val="1"/>
        <c:smooth val="0"/>
        <c:axId val="1436786192"/>
        <c:axId val="1436778576"/>
      </c:lineChart>
      <c:catAx>
        <c:axId val="1436786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fi-FI"/>
          </a:p>
        </c:txPr>
        <c:crossAx val="1436778576"/>
        <c:crosses val="autoZero"/>
        <c:auto val="1"/>
        <c:lblAlgn val="ctr"/>
        <c:lblOffset val="100"/>
        <c:tickLblSkip val="1"/>
        <c:tickMarkSkip val="1"/>
        <c:noMultiLvlLbl val="0"/>
      </c:catAx>
      <c:valAx>
        <c:axId val="1436778576"/>
        <c:scaling>
          <c:orientation val="minMax"/>
          <c:max val="900"/>
          <c:min val="7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fi-FI"/>
          </a:p>
        </c:txPr>
        <c:crossAx val="1436786192"/>
        <c:crosses val="autoZero"/>
        <c:crossBetween val="between"/>
        <c:majorUnit val="25"/>
      </c:valAx>
      <c:spPr>
        <a:noFill/>
        <a:ln w="25400">
          <a:noFill/>
        </a:ln>
      </c:spPr>
    </c:plotArea>
    <c:legend>
      <c:legendPos val="r"/>
      <c:layout>
        <c:manualLayout>
          <c:xMode val="edge"/>
          <c:yMode val="edge"/>
          <c:x val="0.28434142057194495"/>
          <c:y val="0.92012735696173564"/>
          <c:w val="0.47486955329810082"/>
          <c:h val="7.2641513031210136E-2"/>
        </c:manualLayout>
      </c:layout>
      <c:overlay val="0"/>
      <c:spPr>
        <a:solidFill>
          <a:srgbClr val="FFFFFF"/>
        </a:solidFill>
        <a:ln w="3175">
          <a:solidFill>
            <a:srgbClr val="000000"/>
          </a:solidFill>
          <a:prstDash val="solid"/>
        </a:ln>
      </c:spPr>
      <c:txPr>
        <a:bodyPr/>
        <a:lstStyle/>
        <a:p>
          <a:pPr>
            <a:defRPr sz="915"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17743697423544"/>
          <c:y val="5.2752352655928203E-2"/>
          <c:w val="0.80180297749357388"/>
          <c:h val="0.77293664543686103"/>
        </c:manualLayout>
      </c:layout>
      <c:lineChart>
        <c:grouping val="standard"/>
        <c:varyColors val="0"/>
        <c:ser>
          <c:idx val="0"/>
          <c:order val="0"/>
          <c:tx>
            <c:strRef>
              <c:f>'Lasku 5'!$A$3</c:f>
              <c:strCache>
                <c:ptCount val="1"/>
                <c:pt idx="0">
                  <c:v>Vuosi 1</c:v>
                </c:pt>
              </c:strCache>
            </c:strRef>
          </c:tx>
          <c:spPr>
            <a:ln w="25400">
              <a:solidFill>
                <a:srgbClr val="0000FF"/>
              </a:solidFill>
              <a:prstDash val="solid"/>
            </a:ln>
          </c:spPr>
          <c:marker>
            <c:symbol val="diamond"/>
            <c:size val="9"/>
            <c:spPr>
              <a:solidFill>
                <a:srgbClr val="0000FF"/>
              </a:solidFill>
              <a:ln>
                <a:solidFill>
                  <a:srgbClr val="0000FF"/>
                </a:solidFill>
                <a:prstDash val="solid"/>
              </a:ln>
            </c:spPr>
          </c:marker>
          <c:cat>
            <c:strRef>
              <c:f>'Lasku 5'!$B$2:$E$2</c:f>
              <c:strCache>
                <c:ptCount val="4"/>
                <c:pt idx="0">
                  <c:v>I</c:v>
                </c:pt>
                <c:pt idx="1">
                  <c:v>II</c:v>
                </c:pt>
                <c:pt idx="2">
                  <c:v>III</c:v>
                </c:pt>
                <c:pt idx="3">
                  <c:v>IV</c:v>
                </c:pt>
              </c:strCache>
            </c:strRef>
          </c:cat>
          <c:val>
            <c:numRef>
              <c:f>'Lasku 5'!$B$3:$E$3</c:f>
              <c:numCache>
                <c:formatCode>0</c:formatCode>
                <c:ptCount val="4"/>
                <c:pt idx="0">
                  <c:v>3000</c:v>
                </c:pt>
                <c:pt idx="1">
                  <c:v>1700</c:v>
                </c:pt>
                <c:pt idx="2">
                  <c:v>900</c:v>
                </c:pt>
                <c:pt idx="3">
                  <c:v>4400</c:v>
                </c:pt>
              </c:numCache>
            </c:numRef>
          </c:val>
          <c:smooth val="0"/>
          <c:extLst>
            <c:ext xmlns:c16="http://schemas.microsoft.com/office/drawing/2014/chart" uri="{C3380CC4-5D6E-409C-BE32-E72D297353CC}">
              <c16:uniqueId val="{00000000-79E1-4CA8-9B0E-D670868D9A90}"/>
            </c:ext>
          </c:extLst>
        </c:ser>
        <c:ser>
          <c:idx val="1"/>
          <c:order val="1"/>
          <c:tx>
            <c:strRef>
              <c:f>'Lasku 5'!$A$4</c:f>
              <c:strCache>
                <c:ptCount val="1"/>
                <c:pt idx="0">
                  <c:v>Vuosi 2</c:v>
                </c:pt>
              </c:strCache>
            </c:strRef>
          </c:tx>
          <c:spPr>
            <a:ln w="25400">
              <a:solidFill>
                <a:srgbClr val="FF0000"/>
              </a:solidFill>
              <a:prstDash val="solid"/>
            </a:ln>
          </c:spPr>
          <c:marker>
            <c:symbol val="circle"/>
            <c:size val="9"/>
            <c:spPr>
              <a:solidFill>
                <a:srgbClr val="FF0000"/>
              </a:solidFill>
              <a:ln>
                <a:solidFill>
                  <a:srgbClr val="FF0000"/>
                </a:solidFill>
                <a:prstDash val="solid"/>
              </a:ln>
            </c:spPr>
          </c:marker>
          <c:cat>
            <c:strRef>
              <c:f>'Lasku 5'!$B$2:$E$2</c:f>
              <c:strCache>
                <c:ptCount val="4"/>
                <c:pt idx="0">
                  <c:v>I</c:v>
                </c:pt>
                <c:pt idx="1">
                  <c:v>II</c:v>
                </c:pt>
                <c:pt idx="2">
                  <c:v>III</c:v>
                </c:pt>
                <c:pt idx="3">
                  <c:v>IV</c:v>
                </c:pt>
              </c:strCache>
            </c:strRef>
          </c:cat>
          <c:val>
            <c:numRef>
              <c:f>'Lasku 5'!$B$4:$E$4</c:f>
              <c:numCache>
                <c:formatCode>0</c:formatCode>
                <c:ptCount val="4"/>
                <c:pt idx="0">
                  <c:v>3300</c:v>
                </c:pt>
                <c:pt idx="1">
                  <c:v>2100</c:v>
                </c:pt>
                <c:pt idx="2">
                  <c:v>1500</c:v>
                </c:pt>
                <c:pt idx="3">
                  <c:v>5100</c:v>
                </c:pt>
              </c:numCache>
            </c:numRef>
          </c:val>
          <c:smooth val="0"/>
          <c:extLst>
            <c:ext xmlns:c16="http://schemas.microsoft.com/office/drawing/2014/chart" uri="{C3380CC4-5D6E-409C-BE32-E72D297353CC}">
              <c16:uniqueId val="{00000001-79E1-4CA8-9B0E-D670868D9A90}"/>
            </c:ext>
          </c:extLst>
        </c:ser>
        <c:ser>
          <c:idx val="2"/>
          <c:order val="2"/>
          <c:tx>
            <c:strRef>
              <c:f>'Lasku 5'!$A$5</c:f>
              <c:strCache>
                <c:ptCount val="1"/>
                <c:pt idx="0">
                  <c:v>Vuosi 3</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'Lasku 5'!$B$2:$E$2</c:f>
              <c:strCache>
                <c:ptCount val="4"/>
                <c:pt idx="0">
                  <c:v>I</c:v>
                </c:pt>
                <c:pt idx="1">
                  <c:v>II</c:v>
                </c:pt>
                <c:pt idx="2">
                  <c:v>III</c:v>
                </c:pt>
                <c:pt idx="3">
                  <c:v>IV</c:v>
                </c:pt>
              </c:strCache>
            </c:strRef>
          </c:cat>
          <c:val>
            <c:numRef>
              <c:f>'Lasku 5'!$B$5:$E$5</c:f>
              <c:numCache>
                <c:formatCode>0</c:formatCode>
                <c:ptCount val="4"/>
                <c:pt idx="0">
                  <c:v>3502</c:v>
                </c:pt>
                <c:pt idx="1">
                  <c:v>2448</c:v>
                </c:pt>
                <c:pt idx="2">
                  <c:v>1768</c:v>
                </c:pt>
                <c:pt idx="3">
                  <c:v>5882</c:v>
                </c:pt>
              </c:numCache>
            </c:numRef>
          </c:val>
          <c:smooth val="0"/>
          <c:extLst>
            <c:ext xmlns:c16="http://schemas.microsoft.com/office/drawing/2014/chart" uri="{C3380CC4-5D6E-409C-BE32-E72D297353CC}">
              <c16:uniqueId val="{00000002-79E1-4CA8-9B0E-D670868D9A90}"/>
            </c:ext>
          </c:extLst>
        </c:ser>
        <c:ser>
          <c:idx val="3"/>
          <c:order val="3"/>
          <c:tx>
            <c:strRef>
              <c:f>'Lasku 5'!$A$25</c:f>
              <c:strCache>
                <c:ptCount val="1"/>
                <c:pt idx="0">
                  <c:v>Ennuste</c:v>
                </c:pt>
              </c:strCache>
            </c:strRef>
          </c:tx>
          <c:spPr>
            <a:ln w="25400">
              <a:solidFill>
                <a:srgbClr val="00FF00"/>
              </a:solidFill>
              <a:prstDash val="solid"/>
            </a:ln>
          </c:spPr>
          <c:marker>
            <c:symbol val="square"/>
            <c:size val="9"/>
            <c:spPr>
              <a:solidFill>
                <a:srgbClr val="00FF00"/>
              </a:solidFill>
              <a:ln>
                <a:solidFill>
                  <a:srgbClr val="00FF00"/>
                </a:solidFill>
                <a:prstDash val="solid"/>
              </a:ln>
            </c:spPr>
          </c:marker>
          <c:cat>
            <c:strRef>
              <c:f>'Lasku 5'!$B$2:$E$2</c:f>
              <c:strCache>
                <c:ptCount val="4"/>
                <c:pt idx="0">
                  <c:v>I</c:v>
                </c:pt>
                <c:pt idx="1">
                  <c:v>II</c:v>
                </c:pt>
                <c:pt idx="2">
                  <c:v>III</c:v>
                </c:pt>
                <c:pt idx="3">
                  <c:v>IV</c:v>
                </c:pt>
              </c:strCache>
            </c:strRef>
          </c:cat>
          <c:val>
            <c:numRef>
              <c:f>'Lasku 5'!$B$25:$E$25</c:f>
              <c:numCache>
                <c:formatCode>0</c:formatCode>
                <c:ptCount val="4"/>
                <c:pt idx="0">
                  <c:v>4107</c:v>
                </c:pt>
                <c:pt idx="1">
                  <c:v>2589.9999999999995</c:v>
                </c:pt>
                <c:pt idx="2">
                  <c:v>1701.9999999999998</c:v>
                </c:pt>
                <c:pt idx="3">
                  <c:v>6400.9999999999991</c:v>
                </c:pt>
              </c:numCache>
            </c:numRef>
          </c:val>
          <c:smooth val="0"/>
          <c:extLst>
            <c:ext xmlns:c16="http://schemas.microsoft.com/office/drawing/2014/chart" uri="{C3380CC4-5D6E-409C-BE32-E72D297353CC}">
              <c16:uniqueId val="{00000003-79E1-4CA8-9B0E-D670868D9A90}"/>
            </c:ext>
          </c:extLst>
        </c:ser>
        <c:dLbls>
          <c:showLegendKey val="0"/>
          <c:showVal val="0"/>
          <c:showCatName val="0"/>
          <c:showSerName val="0"/>
          <c:showPercent val="0"/>
          <c:showBubbleSize val="0"/>
        </c:dLbls>
        <c:marker val="1"/>
        <c:smooth val="0"/>
        <c:axId val="1436780752"/>
        <c:axId val="1436771504"/>
      </c:lineChart>
      <c:catAx>
        <c:axId val="1436780752"/>
        <c:scaling>
          <c:orientation val="minMax"/>
        </c:scaling>
        <c:delete val="0"/>
        <c:axPos val="b"/>
        <c:title>
          <c:tx>
            <c:rich>
              <a:bodyPr/>
              <a:lstStyle/>
              <a:p>
                <a:pPr>
                  <a:defRPr sz="1725" b="1" i="0" u="none" strike="noStrike" baseline="0">
                    <a:solidFill>
                      <a:srgbClr val="000000"/>
                    </a:solidFill>
                    <a:latin typeface="Arial"/>
                    <a:ea typeface="Arial"/>
                    <a:cs typeface="Arial"/>
                  </a:defRPr>
                </a:pPr>
                <a:r>
                  <a:rPr lang="en-US"/>
                  <a:t>Vuosineljännes</a:t>
                </a:r>
              </a:p>
            </c:rich>
          </c:tx>
          <c:layout>
            <c:manualLayout>
              <c:xMode val="edge"/>
              <c:yMode val="edge"/>
              <c:x val="0.44144207199325308"/>
              <c:y val="0.901377109971345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0" b="1" i="0" u="none" strike="noStrike" baseline="0">
                <a:solidFill>
                  <a:srgbClr val="000000"/>
                </a:solidFill>
                <a:latin typeface="Arial"/>
                <a:ea typeface="Arial"/>
                <a:cs typeface="Arial"/>
              </a:defRPr>
            </a:pPr>
            <a:endParaRPr lang="fi-FI"/>
          </a:p>
        </c:txPr>
        <c:crossAx val="1436771504"/>
        <c:crosses val="autoZero"/>
        <c:auto val="1"/>
        <c:lblAlgn val="ctr"/>
        <c:lblOffset val="100"/>
        <c:tickLblSkip val="1"/>
        <c:tickMarkSkip val="1"/>
        <c:noMultiLvlLbl val="0"/>
      </c:catAx>
      <c:valAx>
        <c:axId val="1436771504"/>
        <c:scaling>
          <c:orientation val="minMax"/>
          <c:max val="8000"/>
        </c:scaling>
        <c:delete val="0"/>
        <c:axPos val="l"/>
        <c:majorGridlines>
          <c:spPr>
            <a:ln w="3175">
              <a:solidFill>
                <a:srgbClr val="000000"/>
              </a:solidFill>
              <a:prstDash val="solid"/>
            </a:ln>
          </c:spPr>
        </c:majorGridlines>
        <c:title>
          <c:tx>
            <c:rich>
              <a:bodyPr/>
              <a:lstStyle/>
              <a:p>
                <a:pPr>
                  <a:defRPr sz="1725" b="1" i="0" u="none" strike="noStrike" baseline="0">
                    <a:solidFill>
                      <a:srgbClr val="000000"/>
                    </a:solidFill>
                    <a:latin typeface="Arial"/>
                    <a:ea typeface="Arial"/>
                    <a:cs typeface="Arial"/>
                  </a:defRPr>
                </a:pPr>
                <a:r>
                  <a:rPr lang="en-US"/>
                  <a:t>Myynti</a:t>
                </a:r>
              </a:p>
            </c:rich>
          </c:tx>
          <c:layout>
            <c:manualLayout>
              <c:xMode val="edge"/>
              <c:yMode val="edge"/>
              <c:x val="2.5525525525525526E-2"/>
              <c:y val="0.348624334802186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0" b="1" i="0" u="none" strike="noStrike" baseline="0">
                <a:solidFill>
                  <a:srgbClr val="000000"/>
                </a:solidFill>
                <a:latin typeface="Arial"/>
                <a:ea typeface="Arial"/>
                <a:cs typeface="Arial"/>
              </a:defRPr>
            </a:pPr>
            <a:endParaRPr lang="fi-FI"/>
          </a:p>
        </c:txPr>
        <c:crossAx val="1436780752"/>
        <c:crosses val="autoZero"/>
        <c:crossBetween val="between"/>
      </c:valAx>
      <c:spPr>
        <a:noFill/>
        <a:ln w="25400">
          <a:noFill/>
        </a:ln>
      </c:spPr>
    </c:plotArea>
    <c:legend>
      <c:legendPos val="r"/>
      <c:layout>
        <c:manualLayout>
          <c:xMode val="edge"/>
          <c:yMode val="edge"/>
          <c:x val="0.1891891891891892"/>
          <c:y val="7.7981651376146793E-2"/>
          <c:w val="0.77927927927927931"/>
          <c:h val="9.1743119266055051E-2"/>
        </c:manualLayout>
      </c:layout>
      <c:overlay val="0"/>
      <c:spPr>
        <a:noFill/>
        <a:ln w="25400">
          <a:noFill/>
        </a:ln>
      </c:spPr>
      <c:txPr>
        <a:bodyPr/>
        <a:lstStyle/>
        <a:p>
          <a:pPr>
            <a:defRPr sz="1045" b="1"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63016204716973"/>
          <c:y val="6.1440741526190834E-2"/>
          <c:w val="0.74008890169941421"/>
          <c:h val="0.75847536090952827"/>
        </c:manualLayout>
      </c:layout>
      <c:scatterChart>
        <c:scatterStyle val="lineMarker"/>
        <c:varyColors val="0"/>
        <c:ser>
          <c:idx val="0"/>
          <c:order val="0"/>
          <c:tx>
            <c:strRef>
              <c:f>'Lasku 6'!$A$1</c:f>
              <c:strCache>
                <c:ptCount val="1"/>
                <c:pt idx="0">
                  <c:v>Työntekijä</c:v>
                </c:pt>
              </c:strCache>
            </c:strRef>
          </c:tx>
          <c:spPr>
            <a:ln w="28575">
              <a:noFill/>
            </a:ln>
          </c:spPr>
          <c:marker>
            <c:symbol val="diamond"/>
            <c:size val="10"/>
            <c:spPr>
              <a:solidFill>
                <a:srgbClr val="0000FF"/>
              </a:solidFill>
              <a:ln>
                <a:solidFill>
                  <a:srgbClr val="0000FF"/>
                </a:solidFill>
                <a:prstDash val="solid"/>
              </a:ln>
            </c:spPr>
          </c:marker>
          <c:trendline>
            <c:spPr>
              <a:ln w="25400">
                <a:solidFill>
                  <a:srgbClr val="00FF00"/>
                </a:solidFill>
                <a:prstDash val="solid"/>
              </a:ln>
            </c:spPr>
            <c:trendlineType val="linear"/>
            <c:dispRSqr val="0"/>
            <c:dispEq val="0"/>
          </c:trendline>
          <c:xVal>
            <c:numRef>
              <c:f>'Lasku 6'!$B$2:$B$21</c:f>
              <c:numCache>
                <c:formatCode>General</c:formatCode>
                <c:ptCount val="20"/>
                <c:pt idx="0">
                  <c:v>53</c:v>
                </c:pt>
                <c:pt idx="1">
                  <c:v>36</c:v>
                </c:pt>
                <c:pt idx="2">
                  <c:v>88</c:v>
                </c:pt>
                <c:pt idx="3">
                  <c:v>84</c:v>
                </c:pt>
                <c:pt idx="4">
                  <c:v>86</c:v>
                </c:pt>
                <c:pt idx="5">
                  <c:v>64</c:v>
                </c:pt>
                <c:pt idx="6">
                  <c:v>45</c:v>
                </c:pt>
                <c:pt idx="7">
                  <c:v>48</c:v>
                </c:pt>
                <c:pt idx="8">
                  <c:v>39</c:v>
                </c:pt>
                <c:pt idx="9">
                  <c:v>67</c:v>
                </c:pt>
                <c:pt idx="10">
                  <c:v>54</c:v>
                </c:pt>
                <c:pt idx="11">
                  <c:v>73</c:v>
                </c:pt>
                <c:pt idx="12">
                  <c:v>65</c:v>
                </c:pt>
                <c:pt idx="13">
                  <c:v>29</c:v>
                </c:pt>
                <c:pt idx="14">
                  <c:v>52</c:v>
                </c:pt>
                <c:pt idx="15">
                  <c:v>22</c:v>
                </c:pt>
                <c:pt idx="16">
                  <c:v>76</c:v>
                </c:pt>
                <c:pt idx="17">
                  <c:v>32</c:v>
                </c:pt>
                <c:pt idx="18">
                  <c:v>51</c:v>
                </c:pt>
                <c:pt idx="19">
                  <c:v>37</c:v>
                </c:pt>
              </c:numCache>
            </c:numRef>
          </c:xVal>
          <c:yVal>
            <c:numRef>
              <c:f>'Lasku 6'!$C$2:$C$21</c:f>
              <c:numCache>
                <c:formatCode>General</c:formatCode>
                <c:ptCount val="20"/>
                <c:pt idx="0">
                  <c:v>45</c:v>
                </c:pt>
                <c:pt idx="1">
                  <c:v>43</c:v>
                </c:pt>
                <c:pt idx="2">
                  <c:v>89</c:v>
                </c:pt>
                <c:pt idx="3">
                  <c:v>79</c:v>
                </c:pt>
                <c:pt idx="4">
                  <c:v>84</c:v>
                </c:pt>
                <c:pt idx="5">
                  <c:v>66</c:v>
                </c:pt>
                <c:pt idx="6">
                  <c:v>49</c:v>
                </c:pt>
                <c:pt idx="7">
                  <c:v>48</c:v>
                </c:pt>
                <c:pt idx="8">
                  <c:v>43</c:v>
                </c:pt>
                <c:pt idx="9">
                  <c:v>76</c:v>
                </c:pt>
                <c:pt idx="10">
                  <c:v>59</c:v>
                </c:pt>
                <c:pt idx="11">
                  <c:v>77</c:v>
                </c:pt>
                <c:pt idx="12">
                  <c:v>56</c:v>
                </c:pt>
                <c:pt idx="13">
                  <c:v>28</c:v>
                </c:pt>
                <c:pt idx="14">
                  <c:v>51</c:v>
                </c:pt>
                <c:pt idx="15">
                  <c:v>27</c:v>
                </c:pt>
                <c:pt idx="16">
                  <c:v>76</c:v>
                </c:pt>
                <c:pt idx="17">
                  <c:v>34</c:v>
                </c:pt>
                <c:pt idx="18">
                  <c:v>60</c:v>
                </c:pt>
                <c:pt idx="19">
                  <c:v>32</c:v>
                </c:pt>
              </c:numCache>
            </c:numRef>
          </c:yVal>
          <c:smooth val="0"/>
          <c:extLst>
            <c:ext xmlns:c16="http://schemas.microsoft.com/office/drawing/2014/chart" uri="{C3380CC4-5D6E-409C-BE32-E72D297353CC}">
              <c16:uniqueId val="{00000000-16DA-4C99-9632-91BA6DEEDF46}"/>
            </c:ext>
          </c:extLst>
        </c:ser>
        <c:dLbls>
          <c:showLegendKey val="0"/>
          <c:showVal val="0"/>
          <c:showCatName val="0"/>
          <c:showSerName val="0"/>
          <c:showPercent val="0"/>
          <c:showBubbleSize val="0"/>
        </c:dLbls>
        <c:axId val="1436781840"/>
        <c:axId val="1436776944"/>
      </c:scatterChart>
      <c:valAx>
        <c:axId val="1436781840"/>
        <c:scaling>
          <c:orientation val="minMax"/>
        </c:scaling>
        <c:delete val="0"/>
        <c:axPos val="b"/>
        <c:title>
          <c:tx>
            <c:rich>
              <a:bodyPr/>
              <a:lstStyle/>
              <a:p>
                <a:pPr>
                  <a:defRPr sz="1500" b="1" i="0" u="none" strike="noStrike" baseline="0">
                    <a:solidFill>
                      <a:srgbClr val="000000"/>
                    </a:solidFill>
                    <a:latin typeface="Arial"/>
                    <a:ea typeface="Arial"/>
                    <a:cs typeface="Arial"/>
                  </a:defRPr>
                </a:pPr>
                <a:r>
                  <a:rPr lang="en-US"/>
                  <a:t>Testitulos</a:t>
                </a:r>
              </a:p>
            </c:rich>
          </c:tx>
          <c:layout>
            <c:manualLayout>
              <c:xMode val="edge"/>
              <c:yMode val="edge"/>
              <c:x val="0.45154231271751821"/>
              <c:y val="0.90254326260064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fi-FI"/>
          </a:p>
        </c:txPr>
        <c:crossAx val="1436776944"/>
        <c:crosses val="autoZero"/>
        <c:crossBetween val="midCat"/>
      </c:valAx>
      <c:valAx>
        <c:axId val="1436776944"/>
        <c:scaling>
          <c:orientation val="minMax"/>
        </c:scaling>
        <c:delete val="0"/>
        <c:axPos val="l"/>
        <c:majorGridlines>
          <c:spPr>
            <a:ln w="3175">
              <a:solidFill>
                <a:srgbClr val="000000"/>
              </a:solidFill>
              <a:prstDash val="solid"/>
            </a:ln>
          </c:spPr>
        </c:majorGridlines>
        <c:title>
          <c:tx>
            <c:rich>
              <a:bodyPr/>
              <a:lstStyle/>
              <a:p>
                <a:pPr>
                  <a:defRPr sz="1500" b="1" i="0" u="none" strike="noStrike" baseline="0">
                    <a:solidFill>
                      <a:srgbClr val="000000"/>
                    </a:solidFill>
                    <a:latin typeface="Arial"/>
                    <a:ea typeface="Arial"/>
                    <a:cs typeface="Arial"/>
                  </a:defRPr>
                </a:pPr>
                <a:r>
                  <a:rPr lang="en-US"/>
                  <a:t>Tuottavuus</a:t>
                </a:r>
              </a:p>
            </c:rich>
          </c:tx>
          <c:layout>
            <c:manualLayout>
              <c:xMode val="edge"/>
              <c:yMode val="edge"/>
              <c:x val="1.7621145374449341E-2"/>
              <c:y val="0.319915476667111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fi-FI"/>
          </a:p>
        </c:txPr>
        <c:crossAx val="1436781840"/>
        <c:crosses val="autoZero"/>
        <c:crossBetween val="midCat"/>
        <c:majorUnit val="2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75" b="1"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53324641460228E-2"/>
          <c:y val="5.1851976880731288E-2"/>
          <c:w val="0.89569752281616688"/>
          <c:h val="0.71111282579288626"/>
        </c:manualLayout>
      </c:layout>
      <c:lineChart>
        <c:grouping val="standard"/>
        <c:varyColors val="0"/>
        <c:ser>
          <c:idx val="0"/>
          <c:order val="0"/>
          <c:spPr>
            <a:ln w="25400">
              <a:solidFill>
                <a:srgbClr val="0000FF"/>
              </a:solidFill>
              <a:prstDash val="solid"/>
            </a:ln>
          </c:spPr>
          <c:marker>
            <c:symbol val="diamond"/>
            <c:size val="9"/>
            <c:spPr>
              <a:solidFill>
                <a:srgbClr val="0000FF"/>
              </a:solidFill>
              <a:ln>
                <a:solidFill>
                  <a:srgbClr val="0000FF"/>
                </a:solidFill>
                <a:prstDash val="solid"/>
              </a:ln>
            </c:spPr>
          </c:marker>
          <c:trendline>
            <c:spPr>
              <a:ln w="25400">
                <a:solidFill>
                  <a:srgbClr val="00FF00"/>
                </a:solidFill>
                <a:prstDash val="solid"/>
              </a:ln>
            </c:spPr>
            <c:trendlineType val="linear"/>
            <c:dispRSqr val="0"/>
            <c:dispEq val="0"/>
          </c:trendline>
          <c:cat>
            <c:strRef>
              <c:f>'Lasku 7'!$A$18:$A$53</c:f>
              <c:strCache>
                <c:ptCount val="36"/>
                <c:pt idx="0">
                  <c:v>1-Tammikuu</c:v>
                </c:pt>
                <c:pt idx="1">
                  <c:v>1-Helmikuu</c:v>
                </c:pt>
                <c:pt idx="2">
                  <c:v>1-Maaliskuu</c:v>
                </c:pt>
                <c:pt idx="3">
                  <c:v>1-Huhtikuu</c:v>
                </c:pt>
                <c:pt idx="4">
                  <c:v>1-Toukokuu</c:v>
                </c:pt>
                <c:pt idx="5">
                  <c:v>1-Kesäkuu</c:v>
                </c:pt>
                <c:pt idx="6">
                  <c:v>1-Heinäkuu</c:v>
                </c:pt>
                <c:pt idx="7">
                  <c:v>1-Elokuu</c:v>
                </c:pt>
                <c:pt idx="8">
                  <c:v>1-Syyskuu</c:v>
                </c:pt>
                <c:pt idx="9">
                  <c:v>1-Lokakuu</c:v>
                </c:pt>
                <c:pt idx="10">
                  <c:v>1-Marraskuu</c:v>
                </c:pt>
                <c:pt idx="11">
                  <c:v>1-Joulukuu</c:v>
                </c:pt>
                <c:pt idx="12">
                  <c:v>2-Tammikuu</c:v>
                </c:pt>
                <c:pt idx="13">
                  <c:v>2-Helmikuu</c:v>
                </c:pt>
                <c:pt idx="14">
                  <c:v>2-Maaliskuu</c:v>
                </c:pt>
                <c:pt idx="15">
                  <c:v>2-Huhtikuu</c:v>
                </c:pt>
                <c:pt idx="16">
                  <c:v>2-Toukokuu</c:v>
                </c:pt>
                <c:pt idx="17">
                  <c:v>2-Kesäkuu</c:v>
                </c:pt>
                <c:pt idx="18">
                  <c:v>2-Heinäkuu</c:v>
                </c:pt>
                <c:pt idx="19">
                  <c:v>2-Elokuu</c:v>
                </c:pt>
                <c:pt idx="20">
                  <c:v>2-Syyskuu</c:v>
                </c:pt>
                <c:pt idx="21">
                  <c:v>2-Lokakuu</c:v>
                </c:pt>
                <c:pt idx="22">
                  <c:v>2-Marraskuu</c:v>
                </c:pt>
                <c:pt idx="23">
                  <c:v>2-Joulukuu</c:v>
                </c:pt>
                <c:pt idx="24">
                  <c:v>3-Tammikuu</c:v>
                </c:pt>
                <c:pt idx="25">
                  <c:v>3-Helmikuu</c:v>
                </c:pt>
                <c:pt idx="26">
                  <c:v>3-Maaliskuu</c:v>
                </c:pt>
                <c:pt idx="27">
                  <c:v>3-Huhtikuu</c:v>
                </c:pt>
                <c:pt idx="28">
                  <c:v>3-Toukokuu</c:v>
                </c:pt>
                <c:pt idx="29">
                  <c:v>3-Kesäkuu</c:v>
                </c:pt>
                <c:pt idx="30">
                  <c:v>3-Heinäkuu</c:v>
                </c:pt>
                <c:pt idx="31">
                  <c:v>3-Elokuu</c:v>
                </c:pt>
                <c:pt idx="32">
                  <c:v>3-Syyskuu</c:v>
                </c:pt>
                <c:pt idx="33">
                  <c:v>3-Lokakuu</c:v>
                </c:pt>
                <c:pt idx="34">
                  <c:v>3-Marraskuu</c:v>
                </c:pt>
                <c:pt idx="35">
                  <c:v>3-Joulukuu</c:v>
                </c:pt>
              </c:strCache>
            </c:strRef>
          </c:cat>
          <c:val>
            <c:numRef>
              <c:f>'Lasku 7'!$B$18:$B$53</c:f>
              <c:numCache>
                <c:formatCode>General</c:formatCode>
                <c:ptCount val="36"/>
                <c:pt idx="0">
                  <c:v>1847</c:v>
                </c:pt>
                <c:pt idx="1">
                  <c:v>2669</c:v>
                </c:pt>
                <c:pt idx="2">
                  <c:v>2467</c:v>
                </c:pt>
                <c:pt idx="3">
                  <c:v>2432</c:v>
                </c:pt>
                <c:pt idx="4">
                  <c:v>2464</c:v>
                </c:pt>
                <c:pt idx="5">
                  <c:v>2378</c:v>
                </c:pt>
                <c:pt idx="6">
                  <c:v>2217</c:v>
                </c:pt>
                <c:pt idx="7">
                  <c:v>2445</c:v>
                </c:pt>
                <c:pt idx="8">
                  <c:v>1894</c:v>
                </c:pt>
                <c:pt idx="9">
                  <c:v>1922</c:v>
                </c:pt>
                <c:pt idx="10">
                  <c:v>2431</c:v>
                </c:pt>
                <c:pt idx="11">
                  <c:v>2274</c:v>
                </c:pt>
                <c:pt idx="12">
                  <c:v>2045</c:v>
                </c:pt>
                <c:pt idx="13">
                  <c:v>2321</c:v>
                </c:pt>
                <c:pt idx="14">
                  <c:v>2419</c:v>
                </c:pt>
                <c:pt idx="15">
                  <c:v>2088</c:v>
                </c:pt>
                <c:pt idx="16">
                  <c:v>2667</c:v>
                </c:pt>
                <c:pt idx="17">
                  <c:v>2122</c:v>
                </c:pt>
                <c:pt idx="18">
                  <c:v>2206</c:v>
                </c:pt>
                <c:pt idx="19">
                  <c:v>1869</c:v>
                </c:pt>
                <c:pt idx="20">
                  <c:v>2441</c:v>
                </c:pt>
                <c:pt idx="21">
                  <c:v>2291</c:v>
                </c:pt>
                <c:pt idx="22">
                  <c:v>2364</c:v>
                </c:pt>
                <c:pt idx="23">
                  <c:v>2189</c:v>
                </c:pt>
                <c:pt idx="24">
                  <c:v>1986</c:v>
                </c:pt>
                <c:pt idx="25">
                  <c:v>2564</c:v>
                </c:pt>
                <c:pt idx="26">
                  <c:v>2635</c:v>
                </c:pt>
                <c:pt idx="27">
                  <c:v>2150</c:v>
                </c:pt>
                <c:pt idx="28">
                  <c:v>2201</c:v>
                </c:pt>
                <c:pt idx="29">
                  <c:v>2663</c:v>
                </c:pt>
                <c:pt idx="30">
                  <c:v>2055</c:v>
                </c:pt>
                <c:pt idx="31">
                  <c:v>1678</c:v>
                </c:pt>
                <c:pt idx="32">
                  <c:v>1845</c:v>
                </c:pt>
                <c:pt idx="33">
                  <c:v>2065</c:v>
                </c:pt>
                <c:pt idx="34">
                  <c:v>2147</c:v>
                </c:pt>
                <c:pt idx="35">
                  <c:v>2451</c:v>
                </c:pt>
              </c:numCache>
            </c:numRef>
          </c:val>
          <c:smooth val="0"/>
          <c:extLst>
            <c:ext xmlns:c16="http://schemas.microsoft.com/office/drawing/2014/chart" uri="{C3380CC4-5D6E-409C-BE32-E72D297353CC}">
              <c16:uniqueId val="{00000000-7D4A-4F0C-9F60-60886F78607B}"/>
            </c:ext>
          </c:extLst>
        </c:ser>
        <c:dLbls>
          <c:showLegendKey val="0"/>
          <c:showVal val="0"/>
          <c:showCatName val="0"/>
          <c:showSerName val="0"/>
          <c:showPercent val="0"/>
          <c:showBubbleSize val="0"/>
        </c:dLbls>
        <c:marker val="1"/>
        <c:smooth val="0"/>
        <c:axId val="1436781296"/>
        <c:axId val="1436769328"/>
      </c:lineChart>
      <c:catAx>
        <c:axId val="1436781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25" b="0" i="0" u="none" strike="noStrike" baseline="0">
                <a:solidFill>
                  <a:srgbClr val="000000"/>
                </a:solidFill>
                <a:latin typeface="Arial"/>
                <a:ea typeface="Arial"/>
                <a:cs typeface="Arial"/>
              </a:defRPr>
            </a:pPr>
            <a:endParaRPr lang="fi-FI"/>
          </a:p>
        </c:txPr>
        <c:crossAx val="1436769328"/>
        <c:crosses val="autoZero"/>
        <c:auto val="1"/>
        <c:lblAlgn val="ctr"/>
        <c:lblOffset val="100"/>
        <c:tickLblSkip val="2"/>
        <c:tickMarkSkip val="1"/>
        <c:noMultiLvlLbl val="0"/>
      </c:catAx>
      <c:valAx>
        <c:axId val="1436769328"/>
        <c:scaling>
          <c:orientation val="minMax"/>
          <c:max val="3000"/>
          <c:min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fi-FI"/>
          </a:p>
        </c:txPr>
        <c:crossAx val="1436781296"/>
        <c:crosses val="autoZero"/>
        <c:crossBetween val="between"/>
        <c:majorUnit val="250"/>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Scroll" dx="15" fmlaLink="$I$1" horiz="1" max="1000" page="10" val="6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571500</xdr:colOff>
      <xdr:row>47</xdr:row>
      <xdr:rowOff>104775</xdr:rowOff>
    </xdr:to>
    <xdr:graphicFrame macro="">
      <xdr:nvGraphicFramePr>
        <xdr:cNvPr id="16430" name="Chart 2">
          <a:extLst>
            <a:ext uri="{FF2B5EF4-FFF2-40B4-BE49-F238E27FC236}">
              <a16:creationId xmlns:a16="http://schemas.microsoft.com/office/drawing/2014/main" id="{00000000-0008-0000-0000-00002E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1238250</xdr:colOff>
      <xdr:row>48</xdr:row>
      <xdr:rowOff>28575</xdr:rowOff>
    </xdr:from>
    <xdr:to>
      <xdr:col>4</xdr:col>
      <xdr:colOff>419100</xdr:colOff>
      <xdr:row>67</xdr:row>
      <xdr:rowOff>180975</xdr:rowOff>
    </xdr:to>
    <xdr:graphicFrame macro="">
      <xdr:nvGraphicFramePr>
        <xdr:cNvPr id="10525" name="Chart 1">
          <a:extLst>
            <a:ext uri="{FF2B5EF4-FFF2-40B4-BE49-F238E27FC236}">
              <a16:creationId xmlns:a16="http://schemas.microsoft.com/office/drawing/2014/main" id="{00000000-0008-0000-0900-00001D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1095375</xdr:colOff>
      <xdr:row>63</xdr:row>
      <xdr:rowOff>66675</xdr:rowOff>
    </xdr:from>
    <xdr:to>
      <xdr:col>8</xdr:col>
      <xdr:colOff>1104900</xdr:colOff>
      <xdr:row>66</xdr:row>
      <xdr:rowOff>209550</xdr:rowOff>
    </xdr:to>
    <xdr:sp macro="" textlink="">
      <xdr:nvSpPr>
        <xdr:cNvPr id="10242" name="Text Box 2">
          <a:extLst>
            <a:ext uri="{FF2B5EF4-FFF2-40B4-BE49-F238E27FC236}">
              <a16:creationId xmlns:a16="http://schemas.microsoft.com/office/drawing/2014/main" id="{00000000-0008-0000-0900-000002280000}"/>
            </a:ext>
          </a:extLst>
        </xdr:cNvPr>
        <xdr:cNvSpPr txBox="1">
          <a:spLocks noChangeArrowheads="1"/>
        </xdr:cNvSpPr>
      </xdr:nvSpPr>
      <xdr:spPr bwMode="auto">
        <a:xfrm>
          <a:off x="6238875" y="14611350"/>
          <a:ext cx="5000625" cy="8286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Regressiosuoran saa helposti kuvaan hiiren oikealla näppäimellä (Add Trendline) kun on kuvassa yksittäisen datapisteen päällä. </a:t>
          </a:r>
        </a:p>
      </xdr:txBody>
    </xdr:sp>
    <xdr:clientData/>
  </xdr:twoCellAnchor>
  <xdr:twoCellAnchor editAs="oneCell">
    <xdr:from>
      <xdr:col>3</xdr:col>
      <xdr:colOff>171450</xdr:colOff>
      <xdr:row>0</xdr:row>
      <xdr:rowOff>123825</xdr:rowOff>
    </xdr:from>
    <xdr:to>
      <xdr:col>8</xdr:col>
      <xdr:colOff>838200</xdr:colOff>
      <xdr:row>9</xdr:row>
      <xdr:rowOff>28575</xdr:rowOff>
    </xdr:to>
    <xdr:sp macro="" textlink="">
      <xdr:nvSpPr>
        <xdr:cNvPr id="10243" name="Text Box 3">
          <a:extLst>
            <a:ext uri="{FF2B5EF4-FFF2-40B4-BE49-F238E27FC236}">
              <a16:creationId xmlns:a16="http://schemas.microsoft.com/office/drawing/2014/main" id="{00000000-0008-0000-0900-000003280000}"/>
            </a:ext>
          </a:extLst>
        </xdr:cNvPr>
        <xdr:cNvSpPr txBox="1">
          <a:spLocks noChangeArrowheads="1"/>
        </xdr:cNvSpPr>
      </xdr:nvSpPr>
      <xdr:spPr bwMode="auto">
        <a:xfrm>
          <a:off x="4067175" y="123825"/>
          <a:ext cx="6905625" cy="1971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Yritys on kehittänyt testin jonka avulla pystytään ennustamaan työntekijän "tuottavuus".  Viereisessä taulukossa 20 työntekijän testitulos ja työtehtävissä todettu "tuottavuus". </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 Tee lineaarinen regressiomalli</a:t>
          </a:r>
        </a:p>
        <a:p>
          <a:pPr algn="l" rtl="0">
            <a:defRPr sz="1000"/>
          </a:pPr>
          <a:r>
            <a:rPr lang="en-US" sz="1600" b="0" i="0" u="none" strike="noStrike" baseline="0">
              <a:solidFill>
                <a:srgbClr val="000000"/>
              </a:solidFill>
              <a:latin typeface="Arial"/>
              <a:cs typeface="Arial"/>
            </a:rPr>
            <a:t>- Ennusta 80 pistettä testistä saaneen "tuottavuus"</a:t>
          </a:r>
        </a:p>
        <a:p>
          <a:pPr algn="l" rtl="0">
            <a:defRPr sz="1000"/>
          </a:pPr>
          <a:r>
            <a:rPr lang="en-US" sz="1600" b="0" i="0" u="none" strike="noStrike" baseline="0">
              <a:solidFill>
                <a:srgbClr val="000000"/>
              </a:solidFill>
              <a:latin typeface="Arial"/>
              <a:cs typeface="Arial"/>
            </a:rPr>
            <a:t>- Kommentoi testin yleistä hyvyyttä</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oneCellAnchor>
    <xdr:from>
      <xdr:col>3</xdr:col>
      <xdr:colOff>238125</xdr:colOff>
      <xdr:row>9</xdr:row>
      <xdr:rowOff>38101</xdr:rowOff>
    </xdr:from>
    <xdr:ext cx="6035675" cy="792525"/>
    <xdr:sp macro="" textlink="">
      <xdr:nvSpPr>
        <xdr:cNvPr id="10244" name="Text Box 4">
          <a:extLst>
            <a:ext uri="{FF2B5EF4-FFF2-40B4-BE49-F238E27FC236}">
              <a16:creationId xmlns:a16="http://schemas.microsoft.com/office/drawing/2014/main" id="{00000000-0008-0000-0900-000004280000}"/>
            </a:ext>
          </a:extLst>
        </xdr:cNvPr>
        <xdr:cNvSpPr txBox="1">
          <a:spLocks noChangeArrowheads="1"/>
        </xdr:cNvSpPr>
      </xdr:nvSpPr>
      <xdr:spPr bwMode="auto">
        <a:xfrm>
          <a:off x="4124325" y="2108201"/>
          <a:ext cx="6035675" cy="7925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lnSpc>
              <a:spcPts val="1500"/>
            </a:lnSpc>
            <a:defRPr sz="1000"/>
          </a:pPr>
          <a:r>
            <a:rPr lang="en-US" sz="1600" b="0" i="0" u="none" strike="noStrike" baseline="0">
              <a:solidFill>
                <a:srgbClr val="000000"/>
              </a:solidFill>
              <a:latin typeface="Arial"/>
              <a:cs typeface="Arial"/>
            </a:rPr>
            <a:t>Regressio löytyy uusimmissa Excelissä kohdasta:</a:t>
          </a:r>
        </a:p>
        <a:p>
          <a:pPr algn="l" rtl="0">
            <a:lnSpc>
              <a:spcPts val="1500"/>
            </a:lnSpc>
            <a:defRPr sz="1000"/>
          </a:pPr>
          <a:r>
            <a:rPr lang="en-US" sz="1600" b="0" i="0" u="none" strike="noStrike" baseline="0">
              <a:solidFill>
                <a:srgbClr val="000000"/>
              </a:solidFill>
              <a:latin typeface="Arial"/>
              <a:cs typeface="Arial"/>
            </a:rPr>
            <a:t>Data - Data Analysis - Regression (jos "data analysis" -kohtaa ei näy, niin käy asentamassa seuraavalla komentopolulla:</a:t>
          </a:r>
        </a:p>
        <a:p>
          <a:pPr algn="l" rtl="0">
            <a:lnSpc>
              <a:spcPts val="1500"/>
            </a:lnSpc>
            <a:defRPr sz="1000"/>
          </a:pPr>
          <a:r>
            <a:rPr lang="en-US" sz="1600" b="0" i="0" u="none" strike="noStrike" baseline="0">
              <a:solidFill>
                <a:srgbClr val="000000"/>
              </a:solidFill>
              <a:latin typeface="Arial"/>
              <a:cs typeface="Arial"/>
            </a:rPr>
            <a:t>File - Options - Add-Ins - Analysis ToolPak aktiiviseksi - Go</a:t>
          </a:r>
        </a:p>
      </xdr:txBody>
    </xdr:sp>
    <xdr:clientData/>
  </xdr:oneCellAnchor>
  <xdr:oneCellAnchor>
    <xdr:from>
      <xdr:col>3</xdr:col>
      <xdr:colOff>765175</xdr:colOff>
      <xdr:row>17</xdr:row>
      <xdr:rowOff>3175</xdr:rowOff>
    </xdr:from>
    <xdr:ext cx="4492625" cy="495007"/>
    <xdr:sp macro="" textlink="">
      <xdr:nvSpPr>
        <xdr:cNvPr id="10247" name="Text Box 7">
          <a:extLst>
            <a:ext uri="{FF2B5EF4-FFF2-40B4-BE49-F238E27FC236}">
              <a16:creationId xmlns:a16="http://schemas.microsoft.com/office/drawing/2014/main" id="{00000000-0008-0000-0900-000007280000}"/>
            </a:ext>
          </a:extLst>
        </xdr:cNvPr>
        <xdr:cNvSpPr txBox="1">
          <a:spLocks noChangeArrowheads="1"/>
        </xdr:cNvSpPr>
      </xdr:nvSpPr>
      <xdr:spPr bwMode="auto">
        <a:xfrm>
          <a:off x="4651375" y="3902075"/>
          <a:ext cx="4492625" cy="495007"/>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defRPr sz="1000"/>
          </a:pPr>
          <a:r>
            <a:rPr lang="en-US" sz="1600" b="0" i="0" u="none" strike="noStrike" baseline="0">
              <a:solidFill>
                <a:srgbClr val="000000"/>
              </a:solidFill>
              <a:latin typeface="Arial"/>
              <a:cs typeface="Arial"/>
            </a:rPr>
            <a:t>Regressioita laskettaessa oltava tarkkana mikä on selittävä muuttuja (x) ja mikä selitettävä (y)!</a:t>
          </a:r>
        </a:p>
      </xdr:txBody>
    </xdr:sp>
    <xdr:clientData/>
  </xdr:oneCellAnchor>
  <xdr:twoCellAnchor editAs="oneCell">
    <xdr:from>
      <xdr:col>6</xdr:col>
      <xdr:colOff>104775</xdr:colOff>
      <xdr:row>23</xdr:row>
      <xdr:rowOff>76200</xdr:rowOff>
    </xdr:from>
    <xdr:to>
      <xdr:col>8</xdr:col>
      <xdr:colOff>1228725</xdr:colOff>
      <xdr:row>38</xdr:row>
      <xdr:rowOff>28575</xdr:rowOff>
    </xdr:to>
    <xdr:pic>
      <xdr:nvPicPr>
        <xdr:cNvPr id="10530" name="Picture 10">
          <a:extLst>
            <a:ext uri="{FF2B5EF4-FFF2-40B4-BE49-F238E27FC236}">
              <a16:creationId xmlns:a16="http://schemas.microsoft.com/office/drawing/2014/main" id="{00000000-0008-0000-0900-000022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43825" y="5362575"/>
          <a:ext cx="36195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355600</xdr:colOff>
      <xdr:row>43</xdr:row>
      <xdr:rowOff>54628</xdr:rowOff>
    </xdr:from>
    <xdr:ext cx="5775325" cy="259045"/>
    <xdr:sp macro="" textlink="">
      <xdr:nvSpPr>
        <xdr:cNvPr id="10251" name="Text Box 11">
          <a:extLst>
            <a:ext uri="{FF2B5EF4-FFF2-40B4-BE49-F238E27FC236}">
              <a16:creationId xmlns:a16="http://schemas.microsoft.com/office/drawing/2014/main" id="{00000000-0008-0000-0900-00000B280000}"/>
            </a:ext>
          </a:extLst>
        </xdr:cNvPr>
        <xdr:cNvSpPr txBox="1">
          <a:spLocks noChangeArrowheads="1"/>
        </xdr:cNvSpPr>
      </xdr:nvSpPr>
      <xdr:spPr bwMode="auto">
        <a:xfrm>
          <a:off x="5486400" y="10036828"/>
          <a:ext cx="5775325" cy="25904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defRPr sz="1000"/>
          </a:pPr>
          <a:r>
            <a:rPr lang="en-US" sz="1600" b="0" i="0" u="none" strike="noStrike" baseline="0">
              <a:solidFill>
                <a:srgbClr val="000000"/>
              </a:solidFill>
              <a:latin typeface="Arial"/>
              <a:cs typeface="Arial"/>
            </a:rPr>
            <a:t>Kuvasta saa järkevän käyttämällä XY / Scatter koordinaatistoa</a:t>
          </a:r>
        </a:p>
      </xdr:txBody>
    </xdr:sp>
    <xdr:clientData/>
  </xdr:oneCellAnchor>
  <xdr:twoCellAnchor editAs="oneCell">
    <xdr:from>
      <xdr:col>5</xdr:col>
      <xdr:colOff>638175</xdr:colOff>
      <xdr:row>45</xdr:row>
      <xdr:rowOff>76200</xdr:rowOff>
    </xdr:from>
    <xdr:to>
      <xdr:col>8</xdr:col>
      <xdr:colOff>457200</xdr:colOff>
      <xdr:row>61</xdr:row>
      <xdr:rowOff>209550</xdr:rowOff>
    </xdr:to>
    <xdr:pic>
      <xdr:nvPicPr>
        <xdr:cNvPr id="10532" name="Picture 12">
          <a:extLst>
            <a:ext uri="{FF2B5EF4-FFF2-40B4-BE49-F238E27FC236}">
              <a16:creationId xmlns:a16="http://schemas.microsoft.com/office/drawing/2014/main" id="{00000000-0008-0000-0900-0000242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29450" y="10487025"/>
          <a:ext cx="356235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133350</xdr:colOff>
      <xdr:row>17</xdr:row>
      <xdr:rowOff>9525</xdr:rowOff>
    </xdr:from>
    <xdr:to>
      <xdr:col>12</xdr:col>
      <xdr:colOff>57150</xdr:colOff>
      <xdr:row>33</xdr:row>
      <xdr:rowOff>209550</xdr:rowOff>
    </xdr:to>
    <xdr:graphicFrame macro="">
      <xdr:nvGraphicFramePr>
        <xdr:cNvPr id="8404" name="Chart 1">
          <a:extLst>
            <a:ext uri="{FF2B5EF4-FFF2-40B4-BE49-F238E27FC236}">
              <a16:creationId xmlns:a16="http://schemas.microsoft.com/office/drawing/2014/main" id="{00000000-0008-0000-0A00-0000D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130175</xdr:colOff>
      <xdr:row>52</xdr:row>
      <xdr:rowOff>161925</xdr:rowOff>
    </xdr:from>
    <xdr:to>
      <xdr:col>11</xdr:col>
      <xdr:colOff>549275</xdr:colOff>
      <xdr:row>53</xdr:row>
      <xdr:rowOff>225425</xdr:rowOff>
    </xdr:to>
    <xdr:sp macro="" textlink="">
      <xdr:nvSpPr>
        <xdr:cNvPr id="8194" name="Text Box 2">
          <a:extLst>
            <a:ext uri="{FF2B5EF4-FFF2-40B4-BE49-F238E27FC236}">
              <a16:creationId xmlns:a16="http://schemas.microsoft.com/office/drawing/2014/main" id="{00000000-0008-0000-0A00-000002200000}"/>
            </a:ext>
          </a:extLst>
        </xdr:cNvPr>
        <xdr:cNvSpPr txBox="1">
          <a:spLocks noChangeArrowheads="1"/>
        </xdr:cNvSpPr>
      </xdr:nvSpPr>
      <xdr:spPr bwMode="auto">
        <a:xfrm>
          <a:off x="2352675" y="11934825"/>
          <a:ext cx="720090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600" b="1" i="1" u="none" strike="noStrike" baseline="0">
              <a:solidFill>
                <a:srgbClr val="000000"/>
              </a:solidFill>
              <a:latin typeface="Arial"/>
              <a:cs typeface="Arial"/>
            </a:rPr>
            <a:t>"Aikasarjassa ei näytä olevan erityistä kausivaihtelua"</a:t>
          </a:r>
        </a:p>
      </xdr:txBody>
    </xdr:sp>
    <xdr:clientData/>
  </xdr:twoCellAnchor>
  <xdr:twoCellAnchor>
    <xdr:from>
      <xdr:col>2</xdr:col>
      <xdr:colOff>276225</xdr:colOff>
      <xdr:row>35</xdr:row>
      <xdr:rowOff>142875</xdr:rowOff>
    </xdr:from>
    <xdr:to>
      <xdr:col>12</xdr:col>
      <xdr:colOff>161925</xdr:colOff>
      <xdr:row>52</xdr:row>
      <xdr:rowOff>161925</xdr:rowOff>
    </xdr:to>
    <xdr:graphicFrame macro="">
      <xdr:nvGraphicFramePr>
        <xdr:cNvPr id="8406" name="Chart 4">
          <a:extLst>
            <a:ext uri="{FF2B5EF4-FFF2-40B4-BE49-F238E27FC236}">
              <a16:creationId xmlns:a16="http://schemas.microsoft.com/office/drawing/2014/main" id="{00000000-0008-0000-0A00-0000D6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238125</xdr:colOff>
      <xdr:row>3</xdr:row>
      <xdr:rowOff>142874</xdr:rowOff>
    </xdr:from>
    <xdr:to>
      <xdr:col>11</xdr:col>
      <xdr:colOff>495300</xdr:colOff>
      <xdr:row>10</xdr:row>
      <xdr:rowOff>101599</xdr:rowOff>
    </xdr:to>
    <xdr:sp macro="" textlink="">
      <xdr:nvSpPr>
        <xdr:cNvPr id="8197" name="Text Box 5">
          <a:extLst>
            <a:ext uri="{FF2B5EF4-FFF2-40B4-BE49-F238E27FC236}">
              <a16:creationId xmlns:a16="http://schemas.microsoft.com/office/drawing/2014/main" id="{00000000-0008-0000-0A00-000005200000}"/>
            </a:ext>
          </a:extLst>
        </xdr:cNvPr>
        <xdr:cNvSpPr txBox="1">
          <a:spLocks noChangeArrowheads="1"/>
        </xdr:cNvSpPr>
      </xdr:nvSpPr>
      <xdr:spPr bwMode="auto">
        <a:xfrm>
          <a:off x="5584825" y="854074"/>
          <a:ext cx="3914775" cy="1558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en-US" sz="1600" b="0" i="0" u="none" strike="noStrike" baseline="0">
              <a:solidFill>
                <a:srgbClr val="000000"/>
              </a:solidFill>
              <a:latin typeface="Arial"/>
              <a:cs typeface="Arial"/>
            </a:rPr>
            <a:t>Taulukossa kirjaston kolmen viime vuoden lainausten lukumäärä kuukausittain. Ennusta neljännen vuoden tammikuun lainaukset parhaaksi katsomallasi tavalla ja perustele valintasi. </a:t>
          </a:r>
        </a:p>
      </xdr:txBody>
    </xdr:sp>
    <xdr:clientData/>
  </xdr:twoCellAnchor>
  <xdr:twoCellAnchor editAs="oneCell">
    <xdr:from>
      <xdr:col>2</xdr:col>
      <xdr:colOff>130175</xdr:colOff>
      <xdr:row>55</xdr:row>
      <xdr:rowOff>28575</xdr:rowOff>
    </xdr:from>
    <xdr:to>
      <xdr:col>11</xdr:col>
      <xdr:colOff>501650</xdr:colOff>
      <xdr:row>60</xdr:row>
      <xdr:rowOff>12701</xdr:rowOff>
    </xdr:to>
    <xdr:sp macro="" textlink="">
      <xdr:nvSpPr>
        <xdr:cNvPr id="8198" name="Text Box 6">
          <a:extLst>
            <a:ext uri="{FF2B5EF4-FFF2-40B4-BE49-F238E27FC236}">
              <a16:creationId xmlns:a16="http://schemas.microsoft.com/office/drawing/2014/main" id="{00000000-0008-0000-0A00-000006200000}"/>
            </a:ext>
          </a:extLst>
        </xdr:cNvPr>
        <xdr:cNvSpPr txBox="1">
          <a:spLocks noChangeArrowheads="1"/>
        </xdr:cNvSpPr>
      </xdr:nvSpPr>
      <xdr:spPr bwMode="auto">
        <a:xfrm>
          <a:off x="2352675" y="12449175"/>
          <a:ext cx="7153275" cy="809626"/>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Jos tulkitaan, että datassa ei ole erityistä trendiä eikä kausivaihtelua, niin "hyvä" ennuste saadaan todennäköisesti tasoittavilla menetelmillä</a:t>
          </a:r>
        </a:p>
        <a:p>
          <a:pPr algn="l" rtl="0">
            <a:defRPr sz="1000"/>
          </a:pPr>
          <a:r>
            <a:rPr lang="en-US" sz="1600" b="0" i="0" u="none" strike="noStrike" baseline="0">
              <a:solidFill>
                <a:srgbClr val="000000"/>
              </a:solidFill>
              <a:latin typeface="Arial"/>
              <a:cs typeface="Arial"/>
            </a:rPr>
            <a:t>(liukuva keskiarvo ja eksponentiaalinen tasoitus).</a:t>
          </a:r>
        </a:p>
      </xdr:txBody>
    </xdr:sp>
    <xdr:clientData/>
  </xdr:twoCellAnchor>
  <xdr:twoCellAnchor editAs="oneCell">
    <xdr:from>
      <xdr:col>2</xdr:col>
      <xdr:colOff>130175</xdr:colOff>
      <xdr:row>33</xdr:row>
      <xdr:rowOff>177800</xdr:rowOff>
    </xdr:from>
    <xdr:to>
      <xdr:col>11</xdr:col>
      <xdr:colOff>558800</xdr:colOff>
      <xdr:row>35</xdr:row>
      <xdr:rowOff>22225</xdr:rowOff>
    </xdr:to>
    <xdr:sp macro="" textlink="">
      <xdr:nvSpPr>
        <xdr:cNvPr id="8199" name="Text Box 7">
          <a:extLst>
            <a:ext uri="{FF2B5EF4-FFF2-40B4-BE49-F238E27FC236}">
              <a16:creationId xmlns:a16="http://schemas.microsoft.com/office/drawing/2014/main" id="{00000000-0008-0000-0A00-000007200000}"/>
            </a:ext>
          </a:extLst>
        </xdr:cNvPr>
        <xdr:cNvSpPr txBox="1">
          <a:spLocks noChangeArrowheads="1"/>
        </xdr:cNvSpPr>
      </xdr:nvSpPr>
      <xdr:spPr bwMode="auto">
        <a:xfrm>
          <a:off x="2352675" y="7607300"/>
          <a:ext cx="7210425" cy="301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600" b="1" i="1" u="none" strike="noStrike" baseline="0">
              <a:solidFill>
                <a:srgbClr val="000000"/>
              </a:solidFill>
              <a:latin typeface="Arial"/>
              <a:cs typeface="Arial"/>
            </a:rPr>
            <a:t>"Aikasarjassa ei näytä olevan erityistä trendiä"</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190500</xdr:colOff>
      <xdr:row>0</xdr:row>
      <xdr:rowOff>180975</xdr:rowOff>
    </xdr:from>
    <xdr:to>
      <xdr:col>10</xdr:col>
      <xdr:colOff>609600</xdr:colOff>
      <xdr:row>4</xdr:row>
      <xdr:rowOff>57150</xdr:rowOff>
    </xdr:to>
    <xdr:sp macro="" textlink="">
      <xdr:nvSpPr>
        <xdr:cNvPr id="9217" name="Text Box 1">
          <a:extLst>
            <a:ext uri="{FF2B5EF4-FFF2-40B4-BE49-F238E27FC236}">
              <a16:creationId xmlns:a16="http://schemas.microsoft.com/office/drawing/2014/main" id="{00000000-0008-0000-0B00-000001240000}"/>
            </a:ext>
          </a:extLst>
        </xdr:cNvPr>
        <xdr:cNvSpPr txBox="1">
          <a:spLocks noChangeArrowheads="1"/>
        </xdr:cNvSpPr>
      </xdr:nvSpPr>
      <xdr:spPr bwMode="auto">
        <a:xfrm>
          <a:off x="190500" y="180975"/>
          <a:ext cx="10048875" cy="790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41148" rIns="0" bIns="0" anchor="t" upright="1"/>
        <a:lstStyle/>
        <a:p>
          <a:pPr algn="l" rtl="0">
            <a:defRPr sz="1000"/>
          </a:pPr>
          <a:r>
            <a:rPr lang="en-US" sz="2400" b="0" i="0" u="none" strike="noStrike" baseline="0">
              <a:solidFill>
                <a:srgbClr val="000000"/>
              </a:solidFill>
              <a:latin typeface="Arial"/>
              <a:cs typeface="Arial"/>
            </a:rPr>
            <a:t>Esimerkinomaisesti lasketut ennusteet ja ennustevirheet eripituisille liukuville keskiarvoille</a:t>
          </a:r>
        </a:p>
      </xdr:txBody>
    </xdr:sp>
    <xdr:clientData/>
  </xdr:twoCellAnchor>
  <xdr:twoCellAnchor editAs="oneCell">
    <xdr:from>
      <xdr:col>4</xdr:col>
      <xdr:colOff>257175</xdr:colOff>
      <xdr:row>45</xdr:row>
      <xdr:rowOff>9525</xdr:rowOff>
    </xdr:from>
    <xdr:to>
      <xdr:col>10</xdr:col>
      <xdr:colOff>790575</xdr:colOff>
      <xdr:row>69</xdr:row>
      <xdr:rowOff>190500</xdr:rowOff>
    </xdr:to>
    <xdr:sp macro="" textlink="">
      <xdr:nvSpPr>
        <xdr:cNvPr id="9218" name="Text Box 2">
          <a:extLst>
            <a:ext uri="{FF2B5EF4-FFF2-40B4-BE49-F238E27FC236}">
              <a16:creationId xmlns:a16="http://schemas.microsoft.com/office/drawing/2014/main" id="{00000000-0008-0000-0B00-000002240000}"/>
            </a:ext>
          </a:extLst>
        </xdr:cNvPr>
        <xdr:cNvSpPr txBox="1">
          <a:spLocks noChangeArrowheads="1"/>
        </xdr:cNvSpPr>
      </xdr:nvSpPr>
      <xdr:spPr bwMode="auto">
        <a:xfrm>
          <a:off x="4286250" y="10572750"/>
          <a:ext cx="6134100" cy="6410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US" sz="2200" b="0" i="0" u="none" strike="noStrike" baseline="0">
              <a:solidFill>
                <a:srgbClr val="000000"/>
              </a:solidFill>
              <a:latin typeface="Arial"/>
              <a:cs typeface="Arial"/>
            </a:rPr>
            <a:t>Taulukkossa eripituisten aikajaksojen liukuvien keskiarvojen ja eri alfan arvoilla painotettujen eksponentiaalisen tasoituksen vuoden neljä tammikuun ennuste ja ennustevirheet. </a:t>
          </a:r>
        </a:p>
        <a:p>
          <a:pPr algn="l" rtl="0">
            <a:defRPr sz="1000"/>
          </a:pPr>
          <a:endParaRPr lang="en-US" sz="2200" b="0" i="0" u="none" strike="noStrike" baseline="0">
            <a:solidFill>
              <a:srgbClr val="000000"/>
            </a:solidFill>
            <a:latin typeface="Arial"/>
            <a:cs typeface="Arial"/>
          </a:endParaRPr>
        </a:p>
        <a:p>
          <a:pPr algn="l" rtl="0">
            <a:defRPr sz="1000"/>
          </a:pPr>
          <a:r>
            <a:rPr lang="en-US" sz="2200" b="0" i="0" u="none" strike="noStrike" baseline="0">
              <a:solidFill>
                <a:srgbClr val="000000"/>
              </a:solidFill>
              <a:latin typeface="Arial"/>
              <a:cs typeface="Arial"/>
            </a:rPr>
            <a:t>Yksittäistä, kaikilla mittareilla muita parempaa ennustemenetelmää ei näytä olevan, mutta kahden jakson liukuva keskiarvo näyttäisi antavan melko puolueettoman arvon (pieni CFE) ja keskimääräinen virhekään (MAD) ei ole kauheasti muita menetelmiä huonompi. Analyysin perusteella vaikuttaisi siis järkevältä käyttää ennustetta 2299 kpl operaatioiden suunnittelun pohjana.</a:t>
          </a:r>
        </a:p>
        <a:p>
          <a:pPr algn="l" rtl="0">
            <a:defRPr sz="1000"/>
          </a:pPr>
          <a:endParaRPr lang="en-US" sz="2200" b="0" i="0" u="none" strike="noStrike" baseline="0">
            <a:solidFill>
              <a:srgbClr val="000000"/>
            </a:solidFill>
            <a:latin typeface="Arial"/>
            <a:cs typeface="Arial"/>
          </a:endParaRPr>
        </a:p>
        <a:p>
          <a:pPr algn="l" rtl="0">
            <a:defRPr sz="1000"/>
          </a:pPr>
          <a:r>
            <a:rPr lang="en-US" sz="2200" b="0" i="0" u="none" strike="noStrike" baseline="0">
              <a:solidFill>
                <a:srgbClr val="000000"/>
              </a:solidFill>
              <a:latin typeface="Arial"/>
              <a:cs typeface="Arial"/>
            </a:rPr>
            <a:t>Toisaalta, kuinka oikeilta tehdyt oletukset tuntuvat koska tammikuun kysynnät ovat olleet selkeästi alhaisempia (1847, 2045 ja 1986)? </a:t>
          </a:r>
        </a:p>
      </xdr:txBody>
    </xdr:sp>
    <xdr:clientData/>
  </xdr:twoCellAnchor>
  <xdr:twoCellAnchor editAs="oneCell">
    <xdr:from>
      <xdr:col>11</xdr:col>
      <xdr:colOff>209550</xdr:colOff>
      <xdr:row>0</xdr:row>
      <xdr:rowOff>180975</xdr:rowOff>
    </xdr:from>
    <xdr:to>
      <xdr:col>21</xdr:col>
      <xdr:colOff>695325</xdr:colOff>
      <xdr:row>4</xdr:row>
      <xdr:rowOff>57150</xdr:rowOff>
    </xdr:to>
    <xdr:sp macro="" textlink="">
      <xdr:nvSpPr>
        <xdr:cNvPr id="9223" name="Text Box 7">
          <a:extLst>
            <a:ext uri="{FF2B5EF4-FFF2-40B4-BE49-F238E27FC236}">
              <a16:creationId xmlns:a16="http://schemas.microsoft.com/office/drawing/2014/main" id="{00000000-0008-0000-0B00-000007240000}"/>
            </a:ext>
          </a:extLst>
        </xdr:cNvPr>
        <xdr:cNvSpPr txBox="1">
          <a:spLocks noChangeArrowheads="1"/>
        </xdr:cNvSpPr>
      </xdr:nvSpPr>
      <xdr:spPr bwMode="auto">
        <a:xfrm>
          <a:off x="10772775" y="180975"/>
          <a:ext cx="10048875" cy="790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US" sz="2400" b="0" i="0" u="none" strike="noStrike" baseline="0">
              <a:solidFill>
                <a:srgbClr val="000000"/>
              </a:solidFill>
              <a:latin typeface="Arial"/>
              <a:cs typeface="Arial"/>
            </a:rPr>
            <a:t>Esimerkinomaisesti lasketut ennusteet ja ennustevirheet eksponentiaalisella tasoituksalla alfan eri arvoilla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123825</xdr:colOff>
      <xdr:row>44</xdr:row>
      <xdr:rowOff>149224</xdr:rowOff>
    </xdr:from>
    <xdr:to>
      <xdr:col>7</xdr:col>
      <xdr:colOff>428625</xdr:colOff>
      <xdr:row>67</xdr:row>
      <xdr:rowOff>0</xdr:rowOff>
    </xdr:to>
    <xdr:sp macro="" textlink="">
      <xdr:nvSpPr>
        <xdr:cNvPr id="2" name="Text Box 2">
          <a:extLst>
            <a:ext uri="{FF2B5EF4-FFF2-40B4-BE49-F238E27FC236}">
              <a16:creationId xmlns:a16="http://schemas.microsoft.com/office/drawing/2014/main" id="{00000000-0008-0000-0C00-000002000000}"/>
            </a:ext>
          </a:extLst>
        </xdr:cNvPr>
        <xdr:cNvSpPr txBox="1">
          <a:spLocks noChangeArrowheads="1"/>
        </xdr:cNvSpPr>
      </xdr:nvSpPr>
      <xdr:spPr bwMode="auto">
        <a:xfrm>
          <a:off x="2105025" y="7340599"/>
          <a:ext cx="2743200" cy="35750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US" sz="1600" b="0" i="0" u="none" strike="noStrike" baseline="0">
              <a:solidFill>
                <a:srgbClr val="000000"/>
              </a:solidFill>
              <a:latin typeface="Arial"/>
              <a:cs typeface="Arial"/>
            </a:rPr>
            <a:t>Ennustevirheiden (sekä CFE että MAD) ollessa pienemmät kuin "tasoittavilla" menetelmillä, tulkinta kysynnän ominaispiirteistä näyttää oikealta.</a:t>
          </a:r>
        </a:p>
        <a:p>
          <a:pPr algn="l" rtl="0">
            <a:defRPr sz="1000"/>
          </a:pPr>
          <a:endParaRPr lang="en-US" sz="1600" b="0" i="0" u="none" strike="noStrike" baseline="0">
            <a:solidFill>
              <a:srgbClr val="000000"/>
            </a:solidFill>
            <a:latin typeface="Arial"/>
            <a:cs typeface="Arial"/>
          </a:endParaRP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Lisäksi tammikuun ennusteen (1888 kpl) kokoluokka tuntuu järkevältä joten tammikuun operaatiot kannattaa suunnitella noin 1900 kappaleen kysynnälle.</a:t>
          </a:r>
        </a:p>
      </xdr:txBody>
    </xdr:sp>
    <xdr:clientData/>
  </xdr:twoCellAnchor>
  <xdr:twoCellAnchor editAs="oneCell">
    <xdr:from>
      <xdr:col>0</xdr:col>
      <xdr:colOff>19050</xdr:colOff>
      <xdr:row>0</xdr:row>
      <xdr:rowOff>9525</xdr:rowOff>
    </xdr:from>
    <xdr:to>
      <xdr:col>9</xdr:col>
      <xdr:colOff>590550</xdr:colOff>
      <xdr:row>3</xdr:row>
      <xdr:rowOff>127001</xdr:rowOff>
    </xdr:to>
    <xdr:sp macro="" textlink="">
      <xdr:nvSpPr>
        <xdr:cNvPr id="3" name="Text Box 2">
          <a:extLst>
            <a:ext uri="{FF2B5EF4-FFF2-40B4-BE49-F238E27FC236}">
              <a16:creationId xmlns:a16="http://schemas.microsoft.com/office/drawing/2014/main" id="{00000000-0008-0000-0C00-000003000000}"/>
            </a:ext>
          </a:extLst>
        </xdr:cNvPr>
        <xdr:cNvSpPr txBox="1">
          <a:spLocks noChangeArrowheads="1"/>
        </xdr:cNvSpPr>
      </xdr:nvSpPr>
      <xdr:spPr bwMode="auto">
        <a:xfrm>
          <a:off x="19050" y="9525"/>
          <a:ext cx="6210300" cy="603251"/>
        </a:xfrm>
        <a:prstGeom prst="rect">
          <a:avLst/>
        </a:prstGeom>
        <a:noFill/>
        <a:ln>
          <a:noFill/>
        </a:ln>
      </xdr:spPr>
      <xdr:txBody>
        <a:bodyPr vertOverflow="clip" wrap="square" lIns="45720" tIns="36576" rIns="0" bIns="0" anchor="t" upright="1"/>
        <a:lstStyle/>
        <a:p>
          <a:pPr algn="l" rtl="0">
            <a:defRPr sz="1000"/>
          </a:pPr>
          <a:r>
            <a:rPr lang="en-US" sz="1600" b="0" i="0" u="none" strike="noStrike" baseline="0">
              <a:solidFill>
                <a:srgbClr val="000000"/>
              </a:solidFill>
              <a:latin typeface="Arial"/>
              <a:cs typeface="Arial"/>
            </a:rPr>
            <a:t>Jos kysynnän ominaispiirteenä tulkitaankin olevan sekä laskevaa trendiä että kausivaihtelua, niin paljonko tammikuun ennuste olisi?</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523875</xdr:colOff>
      <xdr:row>37</xdr:row>
      <xdr:rowOff>47625</xdr:rowOff>
    </xdr:to>
    <xdr:graphicFrame macro="">
      <xdr:nvGraphicFramePr>
        <xdr:cNvPr id="12395" name="Chart 1">
          <a:extLst>
            <a:ext uri="{FF2B5EF4-FFF2-40B4-BE49-F238E27FC236}">
              <a16:creationId xmlns:a16="http://schemas.microsoft.com/office/drawing/2014/main" id="{00000000-0008-0000-0D00-00006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482600</xdr:colOff>
      <xdr:row>18</xdr:row>
      <xdr:rowOff>57150</xdr:rowOff>
    </xdr:from>
    <xdr:ext cx="3700462" cy="5524589"/>
    <xdr:sp macro="" textlink="">
      <xdr:nvSpPr>
        <xdr:cNvPr id="12291" name="Text Box 3">
          <a:extLst>
            <a:ext uri="{FF2B5EF4-FFF2-40B4-BE49-F238E27FC236}">
              <a16:creationId xmlns:a16="http://schemas.microsoft.com/office/drawing/2014/main" id="{00000000-0008-0000-0D00-000003300000}"/>
            </a:ext>
          </a:extLst>
        </xdr:cNvPr>
        <xdr:cNvSpPr txBox="1">
          <a:spLocks noChangeArrowheads="1"/>
        </xdr:cNvSpPr>
      </xdr:nvSpPr>
      <xdr:spPr bwMode="auto">
        <a:xfrm>
          <a:off x="6590506" y="6224588"/>
          <a:ext cx="3700462" cy="5524589"/>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spAutoFit/>
        </a:bodyPr>
        <a:lstStyle/>
        <a:p>
          <a:pPr algn="l" rtl="0">
            <a:defRPr sz="1000"/>
          </a:pPr>
          <a:r>
            <a:rPr lang="en-US" sz="1600" b="0" i="0" u="none" strike="noStrike" baseline="0">
              <a:solidFill>
                <a:srgbClr val="000000"/>
              </a:solidFill>
              <a:latin typeface="Arial"/>
              <a:cs typeface="Arial"/>
            </a:rPr>
            <a:t>Kolmas tapa (joka laskettu auki vasemmalla ja seuraavalla sivulla) voisi olla regressio kahdestatoista vuosineljännesmyynnistä jota sitten korjataan myyntidatasta lasketuilla kausikertoimilla. Menetelmällisesti tämä huomioisi sekä kysynnän kasvun että vuoden sisäisen kausivaihtelun.</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Teoreettisesti 12 neljänneksen myynnin huomioiva regressio voisi antaa paremman kuvan kasvusta kuin vain vuoden viimeiset neljännekset tai vain vuositasoiset myynnit huomioonottavaa parempi (12 vs. 3 datapistettä)</a:t>
          </a:r>
        </a:p>
        <a:p>
          <a:pPr algn="l" rtl="0">
            <a:lnSpc>
              <a:spcPts val="1700"/>
            </a:lnSpc>
            <a:defRPr sz="1000"/>
          </a:pPr>
          <a:endParaRPr lang="en-US" sz="1600" b="0" i="0" u="none" strike="noStrike" baseline="0">
            <a:solidFill>
              <a:srgbClr val="000000"/>
            </a:solidFill>
            <a:latin typeface="Arial"/>
            <a:cs typeface="Arial"/>
          </a:endParaRPr>
        </a:p>
        <a:p>
          <a:pPr algn="l" rtl="0">
            <a:lnSpc>
              <a:spcPts val="1700"/>
            </a:lnSpc>
            <a:defRPr sz="1000"/>
          </a:pPr>
          <a:r>
            <a:rPr lang="en-US" sz="1600" b="0" i="0" u="none" strike="noStrike" baseline="0">
              <a:solidFill>
                <a:srgbClr val="000000"/>
              </a:solidFill>
              <a:latin typeface="Arial"/>
              <a:cs typeface="Arial"/>
            </a:rPr>
            <a:t>Regressioennustetta pitää tosiaan vielä korjata kausikertoimella, koska menetelmänä se ei huomioi kysynnän kausivaihtelua. Q1 ja Q2 myyynti on yleensä alle lineaarisen regression, Q3 ja Q4 myynti on yleensä yli lineaarisen regression (ilmiö näkyy selvästi kuvasta).</a:t>
          </a:r>
        </a:p>
      </xdr:txBody>
    </xdr:sp>
    <xdr:clientData/>
  </xdr:oneCellAnchor>
  <xdr:oneCellAnchor>
    <xdr:from>
      <xdr:col>4</xdr:col>
      <xdr:colOff>25400</xdr:colOff>
      <xdr:row>0</xdr:row>
      <xdr:rowOff>66675</xdr:rowOff>
    </xdr:from>
    <xdr:ext cx="5143500" cy="1216743"/>
    <xdr:sp macro="" textlink="">
      <xdr:nvSpPr>
        <xdr:cNvPr id="12292" name="Text Box 4">
          <a:extLst>
            <a:ext uri="{FF2B5EF4-FFF2-40B4-BE49-F238E27FC236}">
              <a16:creationId xmlns:a16="http://schemas.microsoft.com/office/drawing/2014/main" id="{00000000-0008-0000-0D00-000004300000}"/>
            </a:ext>
          </a:extLst>
        </xdr:cNvPr>
        <xdr:cNvSpPr txBox="1">
          <a:spLocks noChangeArrowheads="1"/>
        </xdr:cNvSpPr>
      </xdr:nvSpPr>
      <xdr:spPr bwMode="auto">
        <a:xfrm>
          <a:off x="5219700" y="66675"/>
          <a:ext cx="5143500" cy="12167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spAutoFit/>
        </a:bodyPr>
        <a:lstStyle/>
        <a:p>
          <a:pPr algn="ctr" rtl="0">
            <a:defRPr sz="1000"/>
          </a:pPr>
          <a:r>
            <a:rPr lang="en-US" sz="2000" b="0" i="0" u="none" strike="noStrike" baseline="0">
              <a:solidFill>
                <a:srgbClr val="000000"/>
              </a:solidFill>
              <a:latin typeface="Arial"/>
              <a:cs typeface="Arial"/>
            </a:rPr>
            <a:t>Taulukossa on kolmen viime vuoden myynti vuosineljänneksittäin. Ennusta viidennen vuoden viimeisen neljänneksen myynti (esim. investointipäätöksen pohjaksi).</a:t>
          </a:r>
          <a:endParaRPr lang="en-US" sz="1600" b="0" i="0" u="none" strike="noStrike" baseline="0">
            <a:solidFill>
              <a:srgbClr val="000000"/>
            </a:solidFill>
            <a:latin typeface="Arial"/>
            <a:cs typeface="Arial"/>
          </a:endParaRPr>
        </a:p>
      </xdr:txBody>
    </xdr:sp>
    <xdr:clientData/>
  </xdr:oneCellAnchor>
  <xdr:oneCellAnchor>
    <xdr:from>
      <xdr:col>4</xdr:col>
      <xdr:colOff>190500</xdr:colOff>
      <xdr:row>3</xdr:row>
      <xdr:rowOff>104991</xdr:rowOff>
    </xdr:from>
    <xdr:ext cx="4902200" cy="1202893"/>
    <xdr:sp macro="" textlink="">
      <xdr:nvSpPr>
        <xdr:cNvPr id="5" name="Text Box 3">
          <a:extLst>
            <a:ext uri="{FF2B5EF4-FFF2-40B4-BE49-F238E27FC236}">
              <a16:creationId xmlns:a16="http://schemas.microsoft.com/office/drawing/2014/main" id="{E232D1FE-9092-45F8-A481-CFEBED7626D7}"/>
            </a:ext>
          </a:extLst>
        </xdr:cNvPr>
        <xdr:cNvSpPr txBox="1">
          <a:spLocks noChangeArrowheads="1"/>
        </xdr:cNvSpPr>
      </xdr:nvSpPr>
      <xdr:spPr bwMode="auto">
        <a:xfrm>
          <a:off x="5384800" y="1501991"/>
          <a:ext cx="4902200" cy="1202893"/>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defRPr sz="1000"/>
          </a:pPr>
          <a:r>
            <a:rPr lang="en-US" sz="1600" b="0" i="0" u="none" strike="noStrike" baseline="0">
              <a:solidFill>
                <a:srgbClr val="000000"/>
              </a:solidFill>
              <a:latin typeface="Arial"/>
              <a:cs typeface="Arial"/>
            </a:rPr>
            <a:t>Myynnissä näyttää olevan sekä kasvutrendiä että kausivaihtelua (kts. kuva). </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Tapoja, joilla kumpikin kysynnän ominaispiirre saadaan otettua huomioon, on itseasiassa useita.</a:t>
          </a:r>
        </a:p>
      </xdr:txBody>
    </xdr:sp>
    <xdr:clientData/>
  </xdr:oneCellAnchor>
  <xdr:oneCellAnchor>
    <xdr:from>
      <xdr:col>4</xdr:col>
      <xdr:colOff>190500</xdr:colOff>
      <xdr:row>7</xdr:row>
      <xdr:rowOff>53685</xdr:rowOff>
    </xdr:from>
    <xdr:ext cx="4876800" cy="1202893"/>
    <xdr:sp macro="" textlink="">
      <xdr:nvSpPr>
        <xdr:cNvPr id="6" name="Text Box 3">
          <a:extLst>
            <a:ext uri="{FF2B5EF4-FFF2-40B4-BE49-F238E27FC236}">
              <a16:creationId xmlns:a16="http://schemas.microsoft.com/office/drawing/2014/main" id="{BFC56945-4D90-4813-B25D-0456BEEF39C6}"/>
            </a:ext>
          </a:extLst>
        </xdr:cNvPr>
        <xdr:cNvSpPr txBox="1">
          <a:spLocks noChangeArrowheads="1"/>
        </xdr:cNvSpPr>
      </xdr:nvSpPr>
      <xdr:spPr bwMode="auto">
        <a:xfrm>
          <a:off x="5384800" y="2822285"/>
          <a:ext cx="4876800" cy="1202893"/>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anchorCtr="0" upright="1">
          <a:spAutoFit/>
        </a:bodyPr>
        <a:lstStyle/>
        <a:p>
          <a:pPr algn="l" rtl="0">
            <a:defRPr sz="1000"/>
          </a:pPr>
          <a:r>
            <a:rPr lang="en-US" sz="1600" b="0" i="0" u="none" strike="noStrike" baseline="0">
              <a:solidFill>
                <a:srgbClr val="000000"/>
              </a:solidFill>
              <a:latin typeface="Arial"/>
              <a:cs typeface="Arial"/>
            </a:rPr>
            <a:t>Ensimmäinen tapa voisi olla regressio kolmen vuoden Q4 myynneistä (46, 71 ja 88 kpl). Menetelmällisesti se huomioi sekä kysynnän kasvun että vuoden sisäisen kausivaihtelun. Tällä tavalla jakson 20 ennusteeksi saadaan </a:t>
          </a:r>
          <a:r>
            <a:rPr lang="en-US" sz="1600" b="1" i="0" u="none" strike="noStrike" baseline="0">
              <a:solidFill>
                <a:srgbClr val="000000"/>
              </a:solidFill>
              <a:latin typeface="Arial"/>
              <a:cs typeface="Arial"/>
            </a:rPr>
            <a:t>131</a:t>
          </a:r>
          <a:r>
            <a:rPr lang="en-US" sz="1600" b="0" i="0" u="none" strike="noStrike" baseline="0">
              <a:solidFill>
                <a:srgbClr val="000000"/>
              </a:solidFill>
              <a:latin typeface="Arial"/>
              <a:cs typeface="Arial"/>
            </a:rPr>
            <a:t> kpl. </a:t>
          </a:r>
        </a:p>
      </xdr:txBody>
    </xdr:sp>
    <xdr:clientData/>
  </xdr:oneCellAnchor>
  <xdr:oneCellAnchor>
    <xdr:from>
      <xdr:col>4</xdr:col>
      <xdr:colOff>190500</xdr:colOff>
      <xdr:row>10</xdr:row>
      <xdr:rowOff>320385</xdr:rowOff>
    </xdr:from>
    <xdr:ext cx="4876800" cy="1910779"/>
    <xdr:sp macro="" textlink="">
      <xdr:nvSpPr>
        <xdr:cNvPr id="7" name="Text Box 3">
          <a:extLst>
            <a:ext uri="{FF2B5EF4-FFF2-40B4-BE49-F238E27FC236}">
              <a16:creationId xmlns:a16="http://schemas.microsoft.com/office/drawing/2014/main" id="{02435F1F-076E-4F92-B3E3-2FB453340316}"/>
            </a:ext>
          </a:extLst>
        </xdr:cNvPr>
        <xdr:cNvSpPr txBox="1">
          <a:spLocks noChangeArrowheads="1"/>
        </xdr:cNvSpPr>
      </xdr:nvSpPr>
      <xdr:spPr bwMode="auto">
        <a:xfrm>
          <a:off x="5384800" y="4117685"/>
          <a:ext cx="4876800" cy="1910779"/>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anchorCtr="0" upright="1">
          <a:spAutoFit/>
        </a:bodyPr>
        <a:lstStyle/>
        <a:p>
          <a:pPr algn="l" rtl="0">
            <a:defRPr sz="1000"/>
          </a:pPr>
          <a:r>
            <a:rPr lang="en-US" sz="1600" b="0" i="0" u="none" strike="noStrike" baseline="0">
              <a:solidFill>
                <a:srgbClr val="000000"/>
              </a:solidFill>
              <a:latin typeface="Arial"/>
              <a:cs typeface="Arial"/>
            </a:rPr>
            <a:t>Toinen tapa voisi olla regressio kolmen vuoden vuosimyynneistä (113, 195 ja 271 kpl) jota sitten korjataan myyntidatan kausiprosenttiosuuksilla. Menetelmälläisesti tämä huomioisi sekä kysynnän kasvun että vuoden sisäisen kausivaihtelun. Tällä tavalla jakson 20 ennusteeksi saadaan </a:t>
          </a:r>
          <a:r>
            <a:rPr lang="en-US" sz="1600" b="1" i="0" u="none" strike="noStrike" baseline="0">
              <a:solidFill>
                <a:srgbClr val="000000"/>
              </a:solidFill>
              <a:latin typeface="Arial"/>
              <a:cs typeface="Arial"/>
            </a:rPr>
            <a:t>157</a:t>
          </a:r>
          <a:r>
            <a:rPr lang="en-US" sz="1600" b="0" i="0" u="none" strike="noStrike" baseline="0">
              <a:solidFill>
                <a:srgbClr val="000000"/>
              </a:solidFill>
              <a:latin typeface="Arial"/>
              <a:cs typeface="Arial"/>
            </a:rPr>
            <a:t> kpl (vuoden 5 kokonaiskysyntäennuste on 430 kpl ja Q4 historiallinen osuus 36,53% =&gt; 157 kpl). </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4</xdr:col>
      <xdr:colOff>66675</xdr:colOff>
      <xdr:row>6</xdr:row>
      <xdr:rowOff>38100</xdr:rowOff>
    </xdr:from>
    <xdr:to>
      <xdr:col>11</xdr:col>
      <xdr:colOff>485775</xdr:colOff>
      <xdr:row>15</xdr:row>
      <xdr:rowOff>0</xdr:rowOff>
    </xdr:to>
    <xdr:graphicFrame macro="">
      <xdr:nvGraphicFramePr>
        <xdr:cNvPr id="13468" name="Chart 2">
          <a:extLst>
            <a:ext uri="{FF2B5EF4-FFF2-40B4-BE49-F238E27FC236}">
              <a16:creationId xmlns:a16="http://schemas.microsoft.com/office/drawing/2014/main" id="{00000000-0008-0000-0E00-00009C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152400</xdr:colOff>
      <xdr:row>15</xdr:row>
      <xdr:rowOff>136525</xdr:rowOff>
    </xdr:from>
    <xdr:ext cx="3848100" cy="2382704"/>
    <xdr:sp macro="" textlink="">
      <xdr:nvSpPr>
        <xdr:cNvPr id="13315" name="Text Box 3">
          <a:extLst>
            <a:ext uri="{FF2B5EF4-FFF2-40B4-BE49-F238E27FC236}">
              <a16:creationId xmlns:a16="http://schemas.microsoft.com/office/drawing/2014/main" id="{00000000-0008-0000-0E00-000003340000}"/>
            </a:ext>
          </a:extLst>
        </xdr:cNvPr>
        <xdr:cNvSpPr txBox="1">
          <a:spLocks noChangeArrowheads="1"/>
        </xdr:cNvSpPr>
      </xdr:nvSpPr>
      <xdr:spPr bwMode="auto">
        <a:xfrm>
          <a:off x="6946900" y="4810125"/>
          <a:ext cx="3848100" cy="2382704"/>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spAutoFit/>
        </a:bodyPr>
        <a:lstStyle/>
        <a:p>
          <a:pPr algn="l" rtl="0">
            <a:defRPr sz="1000"/>
          </a:pPr>
          <a:r>
            <a:rPr lang="en-US" sz="1600" b="0" i="0" u="none" strike="noStrike" baseline="0">
              <a:solidFill>
                <a:srgbClr val="000000"/>
              </a:solidFill>
              <a:latin typeface="Arial"/>
              <a:cs typeface="Arial"/>
            </a:rPr>
            <a:t>Useamman vuoden kysynnän jakautumisen huomioimalla saadaan  "tasoittavaa" vaikutusta.</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Kausikerroin 1,00 tarkoittaa neljänneksen myynnin olevan juuri keskimääräisen vuosineljännesmyynnin kokoinen.</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Kausikertoiminen tulee summata kausien määrän (tässä tapauksessa neljään).</a:t>
          </a:r>
        </a:p>
      </xdr:txBody>
    </xdr:sp>
    <xdr:clientData/>
  </xdr:oneCellAnchor>
  <xdr:twoCellAnchor>
    <xdr:from>
      <xdr:col>3</xdr:col>
      <xdr:colOff>76200</xdr:colOff>
      <xdr:row>32</xdr:row>
      <xdr:rowOff>0</xdr:rowOff>
    </xdr:from>
    <xdr:to>
      <xdr:col>11</xdr:col>
      <xdr:colOff>542925</xdr:colOff>
      <xdr:row>56</xdr:row>
      <xdr:rowOff>295275</xdr:rowOff>
    </xdr:to>
    <xdr:graphicFrame macro="">
      <xdr:nvGraphicFramePr>
        <xdr:cNvPr id="13470" name="Chart 4">
          <a:extLst>
            <a:ext uri="{FF2B5EF4-FFF2-40B4-BE49-F238E27FC236}">
              <a16:creationId xmlns:a16="http://schemas.microsoft.com/office/drawing/2014/main" id="{00000000-0008-0000-0E00-00009E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11</xdr:col>
      <xdr:colOff>330200</xdr:colOff>
      <xdr:row>4</xdr:row>
      <xdr:rowOff>203200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0" y="0"/>
          <a:ext cx="10782300" cy="132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2100"/>
            </a:lnSpc>
            <a:spcBef>
              <a:spcPts val="0"/>
            </a:spcBef>
            <a:spcAft>
              <a:spcPts val="0"/>
            </a:spcAft>
            <a:buClrTx/>
            <a:buSzTx/>
            <a:buFontTx/>
            <a:buNone/>
            <a:tabLst/>
            <a:defRPr/>
          </a:pPr>
          <a:r>
            <a:rPr lang="en-US" sz="2000" b="0" i="0" baseline="0">
              <a:solidFill>
                <a:schemeClr val="dk1"/>
              </a:solidFill>
              <a:effectLst/>
              <a:latin typeface="Arial" panose="020B0604020202020204" pitchFamily="34" charset="0"/>
              <a:ea typeface="+mn-ea"/>
              <a:cs typeface="Arial" panose="020B0604020202020204" pitchFamily="34" charset="0"/>
            </a:rPr>
            <a:t>Kausivaihtelun huomiointiin käytetään kausikertoimia. Menetelmä on mahdollisista tavoista kaikkein yleisin ja melkein tilanteeseen kuin tilanteeseen sopiva. Esimerkiksi tässä tilanteessa ei voida käyttää aikaisemmin käytettyä myynnin prosentuaalista vuosineljänneksen osuutta koska regressio tehtiin 12 vuosineljänneksen perusteella eikä vuositasolla. </a:t>
          </a:r>
          <a:endParaRPr lang="en-US" sz="2000">
            <a:effectLst/>
            <a:latin typeface="Arial" panose="020B0604020202020204" pitchFamily="34" charset="0"/>
            <a:cs typeface="Arial" panose="020B0604020202020204" pitchFamily="34" charset="0"/>
          </a:endParaRPr>
        </a:p>
        <a:p>
          <a:pPr>
            <a:lnSpc>
              <a:spcPts val="2000"/>
            </a:lnSpc>
          </a:pPr>
          <a:endParaRPr lang="en-US" sz="1800">
            <a:latin typeface="Arial" panose="020B0604020202020204" pitchFamily="34" charset="0"/>
            <a:cs typeface="Arial" panose="020B0604020202020204" pitchFamily="34" charset="0"/>
          </a:endParaRPr>
        </a:p>
      </xdr:txBody>
    </xdr:sp>
    <xdr:clientData/>
  </xdr:twoCellAnchor>
  <xdr:oneCellAnchor>
    <xdr:from>
      <xdr:col>3</xdr:col>
      <xdr:colOff>1016000</xdr:colOff>
      <xdr:row>32</xdr:row>
      <xdr:rowOff>365125</xdr:rowOff>
    </xdr:from>
    <xdr:ext cx="4889500" cy="1438855"/>
    <xdr:sp macro="" textlink="">
      <xdr:nvSpPr>
        <xdr:cNvPr id="8" name="Text Box 3">
          <a:extLst>
            <a:ext uri="{FF2B5EF4-FFF2-40B4-BE49-F238E27FC236}">
              <a16:creationId xmlns:a16="http://schemas.microsoft.com/office/drawing/2014/main" id="{4132B5D4-8013-4A65-85AA-54A01021B933}"/>
            </a:ext>
          </a:extLst>
        </xdr:cNvPr>
        <xdr:cNvSpPr txBox="1">
          <a:spLocks noChangeArrowheads="1"/>
        </xdr:cNvSpPr>
      </xdr:nvSpPr>
      <xdr:spPr bwMode="auto">
        <a:xfrm>
          <a:off x="5092700" y="10461625"/>
          <a:ext cx="4889500" cy="143885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spAutoFit/>
        </a:bodyPr>
        <a:lstStyle/>
        <a:p>
          <a:pPr algn="l" rtl="0">
            <a:defRPr sz="1000"/>
          </a:pPr>
          <a:r>
            <a:rPr lang="en-US" sz="1600" b="0" i="0" u="none" strike="noStrike" baseline="0">
              <a:solidFill>
                <a:srgbClr val="000000"/>
              </a:solidFill>
              <a:latin typeface="Arial"/>
              <a:cs typeface="Arial"/>
            </a:rPr>
            <a:t>Ennusteista (vuosien neljä, viisi ja kuusi vuosineljännekset) huomataan, että vuoden sisäisten ennusteiden suhteelliset osuudet säilyvät samoina (samat kausikertoimet vuodesta toiseen), mutta absoluuttiset erot vuoden sisällä kasvavat myynnin kasvusta johtuen (multiplicative seasonal method).</a:t>
          </a:r>
        </a:p>
      </xdr:txBody>
    </xdr:sp>
    <xdr:clientData/>
  </xdr:oneCellAnchor>
  <xdr:oneCellAnchor>
    <xdr:from>
      <xdr:col>5</xdr:col>
      <xdr:colOff>114300</xdr:colOff>
      <xdr:row>27</xdr:row>
      <xdr:rowOff>504825</xdr:rowOff>
    </xdr:from>
    <xdr:ext cx="3848100" cy="1438855"/>
    <xdr:sp macro="" textlink="">
      <xdr:nvSpPr>
        <xdr:cNvPr id="9" name="Text Box 3">
          <a:extLst>
            <a:ext uri="{FF2B5EF4-FFF2-40B4-BE49-F238E27FC236}">
              <a16:creationId xmlns:a16="http://schemas.microsoft.com/office/drawing/2014/main" id="{1D1518C7-8631-490C-83AD-174D448856F3}"/>
            </a:ext>
          </a:extLst>
        </xdr:cNvPr>
        <xdr:cNvSpPr txBox="1">
          <a:spLocks noChangeArrowheads="1"/>
        </xdr:cNvSpPr>
      </xdr:nvSpPr>
      <xdr:spPr bwMode="auto">
        <a:xfrm>
          <a:off x="6908800" y="8823325"/>
          <a:ext cx="3848100" cy="143885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spAutoFit/>
        </a:bodyPr>
        <a:lstStyle/>
        <a:p>
          <a:pPr marL="0" indent="0" algn="l" rtl="0">
            <a:defRPr sz="1000"/>
          </a:pPr>
          <a:r>
            <a:rPr lang="en-US" sz="1600" b="0" i="0" u="none" strike="noStrike" baseline="0">
              <a:solidFill>
                <a:srgbClr val="000000"/>
              </a:solidFill>
              <a:latin typeface="Arial"/>
              <a:ea typeface="+mn-ea"/>
              <a:cs typeface="Arial"/>
            </a:rPr>
            <a:t>Eli kolmella eri menetelmällä saadaan jaksolle 20 kolme eri ennustetta (131 kpl, 157 kpl ja 187 kpl)! Kaikki ovat teoreettisesti perusteltuja koska menetelmällisesti ne huomioivat sekä kysynnän kasvun että kausivaihtelun...</a:t>
          </a:r>
        </a:p>
      </xdr:txBody>
    </xdr:sp>
    <xdr:clientData/>
  </xdr:oneCellAnchor>
</xdr:wsDr>
</file>

<file path=xl/drawings/drawing16.xml><?xml version="1.0" encoding="utf-8"?>
<c:userShapes xmlns:c="http://schemas.openxmlformats.org/drawingml/2006/chart">
  <cdr:relSizeAnchor xmlns:cdr="http://schemas.openxmlformats.org/drawingml/2006/chartDrawing">
    <cdr:from>
      <cdr:x>0.74875</cdr:x>
      <cdr:y>0.22967</cdr:y>
    </cdr:from>
    <cdr:to>
      <cdr:x>0.81136</cdr:x>
      <cdr:y>0.2596</cdr:y>
    </cdr:to>
    <cdr:sp macro="" textlink="">
      <cdr:nvSpPr>
        <cdr:cNvPr id="14337" name="Text Box 1"/>
        <cdr:cNvSpPr txBox="1">
          <a:spLocks xmlns:a="http://schemas.openxmlformats.org/drawingml/2006/main" noChangeArrowheads="1"/>
        </cdr:cNvSpPr>
      </cdr:nvSpPr>
      <cdr:spPr bwMode="auto">
        <a:xfrm xmlns:a="http://schemas.openxmlformats.org/drawingml/2006/main">
          <a:off x="5138079" y="2048609"/>
          <a:ext cx="429434" cy="266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1" i="0" u="none" strike="noStrike" baseline="0">
              <a:solidFill>
                <a:srgbClr val="000000"/>
              </a:solidFill>
              <a:latin typeface="Arial"/>
              <a:cs typeface="Arial"/>
            </a:rPr>
            <a:t>5-IV</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114300</xdr:colOff>
      <xdr:row>6</xdr:row>
      <xdr:rowOff>95250</xdr:rowOff>
    </xdr:from>
    <xdr:to>
      <xdr:col>13</xdr:col>
      <xdr:colOff>409575</xdr:colOff>
      <xdr:row>40</xdr:row>
      <xdr:rowOff>123825</xdr:rowOff>
    </xdr:to>
    <xdr:graphicFrame macro="">
      <xdr:nvGraphicFramePr>
        <xdr:cNvPr id="15501" name="Chart 1">
          <a:extLst>
            <a:ext uri="{FF2B5EF4-FFF2-40B4-BE49-F238E27FC236}">
              <a16:creationId xmlns:a16="http://schemas.microsoft.com/office/drawing/2014/main" id="{00000000-0008-0000-0F00-00008D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371475</xdr:colOff>
      <xdr:row>0</xdr:row>
      <xdr:rowOff>180975</xdr:rowOff>
    </xdr:from>
    <xdr:to>
      <xdr:col>11</xdr:col>
      <xdr:colOff>561975</xdr:colOff>
      <xdr:row>5</xdr:row>
      <xdr:rowOff>123825</xdr:rowOff>
    </xdr:to>
    <xdr:sp macro="" textlink="">
      <xdr:nvSpPr>
        <xdr:cNvPr id="15362" name="Text Box 2">
          <a:extLst>
            <a:ext uri="{FF2B5EF4-FFF2-40B4-BE49-F238E27FC236}">
              <a16:creationId xmlns:a16="http://schemas.microsoft.com/office/drawing/2014/main" id="{00000000-0008-0000-0F00-0000023C0000}"/>
            </a:ext>
          </a:extLst>
        </xdr:cNvPr>
        <xdr:cNvSpPr txBox="1">
          <a:spLocks noChangeArrowheads="1"/>
        </xdr:cNvSpPr>
      </xdr:nvSpPr>
      <xdr:spPr bwMode="auto">
        <a:xfrm>
          <a:off x="3019425" y="180975"/>
          <a:ext cx="5067300" cy="904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Taulukossa on listattu kahden kesän päivittäinen "näkyvyysindeksi". Ennusta mahdollisimman hyvällä tavalla kesän 3 "näkyvyys" arvot.  </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3</xdr:col>
      <xdr:colOff>123825</xdr:colOff>
      <xdr:row>43</xdr:row>
      <xdr:rowOff>123825</xdr:rowOff>
    </xdr:from>
    <xdr:to>
      <xdr:col>14</xdr:col>
      <xdr:colOff>0</xdr:colOff>
      <xdr:row>52</xdr:row>
      <xdr:rowOff>19050</xdr:rowOff>
    </xdr:to>
    <xdr:sp macro="" textlink="">
      <xdr:nvSpPr>
        <xdr:cNvPr id="15363" name="Text Box 3">
          <a:extLst>
            <a:ext uri="{FF2B5EF4-FFF2-40B4-BE49-F238E27FC236}">
              <a16:creationId xmlns:a16="http://schemas.microsoft.com/office/drawing/2014/main" id="{00000000-0008-0000-0F00-0000033C0000}"/>
            </a:ext>
          </a:extLst>
        </xdr:cNvPr>
        <xdr:cNvSpPr txBox="1">
          <a:spLocks noChangeArrowheads="1"/>
        </xdr:cNvSpPr>
      </xdr:nvSpPr>
      <xdr:spPr bwMode="auto">
        <a:xfrm>
          <a:off x="2771775" y="8286750"/>
          <a:ext cx="6581775" cy="1600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Siitä kuinka hyvin historiallinen data tukee teoriaa että näkyvyys olisi muuttunut kahden vuoden aikana tai edellisestä kahdesta vuodesta voidaan olla montaa mieltä. Keskiarvo lienee noin 120,5 ellei merkittäviä yhteiskunnallisia muutoksia saada ajettua läpi (kasvu, liikenne, energiapainotukset). Tilanteessa tarvitaan ehkä joitakin kvalitatiivisia ennustemenetelmiä. </a:t>
          </a:r>
        </a:p>
        <a:p>
          <a:pPr algn="l" rtl="0">
            <a:defRPr sz="1000"/>
          </a:pPr>
          <a:endParaRPr lang="en-US" sz="1600" b="0" i="0" u="none" strike="noStrike" baseline="0">
            <a:solidFill>
              <a:srgbClr val="000000"/>
            </a:solidFill>
            <a:latin typeface="Arial"/>
            <a:cs typeface="Arial"/>
          </a:endParaRPr>
        </a:p>
      </xdr:txBody>
    </xdr:sp>
    <xdr:clientData/>
  </xdr:twoCellAnchor>
  <xdr:oneCellAnchor>
    <xdr:from>
      <xdr:col>0</xdr:col>
      <xdr:colOff>66675</xdr:colOff>
      <xdr:row>52</xdr:row>
      <xdr:rowOff>47119</xdr:rowOff>
    </xdr:from>
    <xdr:ext cx="8112125" cy="1934081"/>
    <xdr:sp macro="" textlink="">
      <xdr:nvSpPr>
        <xdr:cNvPr id="15364" name="Text Box 4">
          <a:extLst>
            <a:ext uri="{FF2B5EF4-FFF2-40B4-BE49-F238E27FC236}">
              <a16:creationId xmlns:a16="http://schemas.microsoft.com/office/drawing/2014/main" id="{00000000-0008-0000-0F00-0000043C0000}"/>
            </a:ext>
          </a:extLst>
        </xdr:cNvPr>
        <xdr:cNvSpPr txBox="1">
          <a:spLocks noChangeArrowheads="1"/>
        </xdr:cNvSpPr>
      </xdr:nvSpPr>
      <xdr:spPr bwMode="auto">
        <a:xfrm>
          <a:off x="66675" y="9965819"/>
          <a:ext cx="8112125" cy="1934081"/>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noAutofit/>
        </a:bodyPr>
        <a:lstStyle/>
        <a:p>
          <a:pPr algn="l" rtl="0">
            <a:defRPr sz="1000"/>
          </a:pPr>
          <a:r>
            <a:rPr lang="en-US" sz="1600" b="0" i="0" u="none" strike="noStrike" baseline="0">
              <a:solidFill>
                <a:srgbClr val="000000"/>
              </a:solidFill>
              <a:latin typeface="Arial"/>
              <a:cs typeface="Arial"/>
            </a:rPr>
            <a:t>Keskeisintä on kuitenkin ymmärtää </a:t>
          </a:r>
          <a:r>
            <a:rPr lang="en-US" sz="1600" b="0" i="0" u="sng" strike="noStrike" baseline="0">
              <a:solidFill>
                <a:srgbClr val="000000"/>
              </a:solidFill>
              <a:latin typeface="Arial"/>
              <a:cs typeface="Arial"/>
            </a:rPr>
            <a:t>ettei ole järkevää tehdä päiväkohtaisia ennusteita</a:t>
          </a:r>
          <a:r>
            <a:rPr lang="en-US" sz="1600" b="0" i="0" u="none" strike="noStrike" baseline="0">
              <a:solidFill>
                <a:srgbClr val="000000"/>
              </a:solidFill>
              <a:latin typeface="Arial"/>
              <a:cs typeface="Arial"/>
            </a:rPr>
            <a:t>!</a:t>
          </a:r>
        </a:p>
        <a:p>
          <a:pPr algn="l" rtl="0">
            <a:defRPr sz="1000"/>
          </a:pPr>
          <a:r>
            <a:rPr lang="en-US" sz="1600" b="0" i="0" u="none" strike="noStrike" baseline="0">
              <a:solidFill>
                <a:srgbClr val="000000"/>
              </a:solidFill>
              <a:latin typeface="Arial"/>
              <a:cs typeface="Arial"/>
            </a:rPr>
            <a:t>Päiväkohtaisen ennusteen osuminen oikeaan on täysin tuurin varassa</a:t>
          </a:r>
        </a:p>
        <a:p>
          <a:pPr algn="l" rtl="0">
            <a:defRPr sz="1000"/>
          </a:pPr>
          <a:r>
            <a:rPr lang="en-US" sz="1600" b="0" i="0" u="none" strike="noStrike" baseline="0">
              <a:solidFill>
                <a:srgbClr val="000000"/>
              </a:solidFill>
              <a:latin typeface="Arial"/>
              <a:cs typeface="Arial"/>
            </a:rPr>
            <a:t>(kahden vuoden aineisto myös aivan liian pieni)</a:t>
          </a:r>
          <a:r>
            <a:rPr lang="en-US" sz="1600" b="0" i="1" u="none" strike="noStrike" baseline="0">
              <a:solidFill>
                <a:srgbClr val="000000"/>
              </a:solidFill>
              <a:latin typeface="Arial"/>
              <a:cs typeface="Arial"/>
            </a:rPr>
            <a:t>.</a:t>
          </a:r>
        </a:p>
        <a:p>
          <a:pPr algn="l" rtl="0">
            <a:defRPr sz="1000"/>
          </a:pPr>
          <a:endParaRPr lang="en-US" sz="1600" b="1" i="1" u="none" strike="noStrike" baseline="0">
            <a:solidFill>
              <a:srgbClr val="000000"/>
            </a:solidFill>
            <a:latin typeface="Arial"/>
            <a:cs typeface="Arial"/>
          </a:endParaRPr>
        </a:p>
        <a:p>
          <a:pPr algn="l" rtl="0">
            <a:defRPr sz="1000"/>
          </a:pPr>
          <a:r>
            <a:rPr lang="en-US" sz="1600" b="1" i="1" u="none" strike="noStrike" baseline="0">
              <a:solidFill>
                <a:srgbClr val="000000"/>
              </a:solidFill>
              <a:latin typeface="Arial"/>
              <a:cs typeface="Arial"/>
            </a:rPr>
            <a:t>Vaikka dataa on siis jonkinverran käytössä, tulee aina kysyä, onko se jollain tavalla käyttökelpoista; NÄE SIIS METSÄ PUILTA.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266700</xdr:rowOff>
    </xdr:from>
    <xdr:to>
      <xdr:col>7</xdr:col>
      <xdr:colOff>0</xdr:colOff>
      <xdr:row>51</xdr:row>
      <xdr:rowOff>66675</xdr:rowOff>
    </xdr:to>
    <xdr:graphicFrame macro="">
      <xdr:nvGraphicFramePr>
        <xdr:cNvPr id="98434" name="Chart 1">
          <a:extLst>
            <a:ext uri="{FF2B5EF4-FFF2-40B4-BE49-F238E27FC236}">
              <a16:creationId xmlns:a16="http://schemas.microsoft.com/office/drawing/2014/main" id="{00000000-0008-0000-0100-0000828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1162050</xdr:colOff>
      <xdr:row>0</xdr:row>
      <xdr:rowOff>971550</xdr:rowOff>
    </xdr:from>
    <xdr:to>
      <xdr:col>6</xdr:col>
      <xdr:colOff>47625</xdr:colOff>
      <xdr:row>4</xdr:row>
      <xdr:rowOff>161925</xdr:rowOff>
    </xdr:to>
    <xdr:sp macro="" textlink="">
      <xdr:nvSpPr>
        <xdr:cNvPr id="98319" name="Text Box 2">
          <a:extLst>
            <a:ext uri="{FF2B5EF4-FFF2-40B4-BE49-F238E27FC236}">
              <a16:creationId xmlns:a16="http://schemas.microsoft.com/office/drawing/2014/main" id="{00000000-0008-0000-0100-00000F800100}"/>
            </a:ext>
          </a:extLst>
        </xdr:cNvPr>
        <xdr:cNvSpPr txBox="1">
          <a:spLocks noChangeArrowheads="1"/>
        </xdr:cNvSpPr>
      </xdr:nvSpPr>
      <xdr:spPr bwMode="auto">
        <a:xfrm>
          <a:off x="4705350" y="971550"/>
          <a:ext cx="4619625" cy="1314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en-US" sz="2000" b="0" i="0" u="none" strike="noStrike" baseline="0">
              <a:solidFill>
                <a:srgbClr val="000000"/>
              </a:solidFill>
              <a:latin typeface="Arial"/>
              <a:cs typeface="Arial"/>
            </a:rPr>
            <a:t>Ennusta vuokrausten lukumäärät kahden ja neljän viikon liukuvilla keskiarvoilla.</a:t>
          </a:r>
        </a:p>
      </xdr:txBody>
    </xdr:sp>
    <xdr:clientData/>
  </xdr:twoCellAnchor>
  <xdr:twoCellAnchor editAs="oneCell">
    <xdr:from>
      <xdr:col>4</xdr:col>
      <xdr:colOff>809625</xdr:colOff>
      <xdr:row>10</xdr:row>
      <xdr:rowOff>123825</xdr:rowOff>
    </xdr:from>
    <xdr:to>
      <xdr:col>6</xdr:col>
      <xdr:colOff>1724025</xdr:colOff>
      <xdr:row>13</xdr:row>
      <xdr:rowOff>209550</xdr:rowOff>
    </xdr:to>
    <xdr:sp macro="" textlink="">
      <xdr:nvSpPr>
        <xdr:cNvPr id="98320" name="Text Box 3">
          <a:extLst>
            <a:ext uri="{FF2B5EF4-FFF2-40B4-BE49-F238E27FC236}">
              <a16:creationId xmlns:a16="http://schemas.microsoft.com/office/drawing/2014/main" id="{00000000-0008-0000-0100-000010800100}"/>
            </a:ext>
          </a:extLst>
        </xdr:cNvPr>
        <xdr:cNvSpPr txBox="1">
          <a:spLocks noChangeArrowheads="1"/>
        </xdr:cNvSpPr>
      </xdr:nvSpPr>
      <xdr:spPr bwMode="auto">
        <a:xfrm>
          <a:off x="6543675" y="4305300"/>
          <a:ext cx="4457700" cy="12192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800"/>
            </a:lnSpc>
            <a:defRPr sz="1000"/>
          </a:pPr>
          <a:r>
            <a:rPr lang="en-US" sz="1800" b="0" i="0" u="none" strike="noStrike" baseline="0">
              <a:solidFill>
                <a:srgbClr val="000000"/>
              </a:solidFill>
              <a:latin typeface="Arial"/>
              <a:cs typeface="Arial"/>
            </a:rPr>
            <a:t>Laskuteknisesti pitää olla tarkka rivien/jaksojen kanssa</a:t>
          </a:r>
        </a:p>
        <a:p>
          <a:pPr algn="l" rtl="0">
            <a:lnSpc>
              <a:spcPts val="1800"/>
            </a:lnSpc>
            <a:defRPr sz="1000"/>
          </a:pPr>
          <a:r>
            <a:rPr lang="en-US" sz="1800" b="0" i="0" u="none" strike="noStrike" baseline="0">
              <a:solidFill>
                <a:srgbClr val="000000"/>
              </a:solidFill>
              <a:latin typeface="Arial"/>
              <a:cs typeface="Arial"/>
            </a:rPr>
            <a:t>(liian usein jakson X kysyntäennusteeseen on huomioitu jakson X toteutunut kysyntä...)</a:t>
          </a:r>
        </a:p>
      </xdr:txBody>
    </xdr:sp>
    <xdr:clientData/>
  </xdr:twoCellAnchor>
  <xdr:twoCellAnchor editAs="oneCell">
    <xdr:from>
      <xdr:col>4</xdr:col>
      <xdr:colOff>828675</xdr:colOff>
      <xdr:row>7</xdr:row>
      <xdr:rowOff>0</xdr:rowOff>
    </xdr:from>
    <xdr:to>
      <xdr:col>6</xdr:col>
      <xdr:colOff>1733550</xdr:colOff>
      <xdr:row>9</xdr:row>
      <xdr:rowOff>314325</xdr:rowOff>
    </xdr:to>
    <xdr:sp macro="" textlink="">
      <xdr:nvSpPr>
        <xdr:cNvPr id="98321" name="Text Box 3">
          <a:extLst>
            <a:ext uri="{FF2B5EF4-FFF2-40B4-BE49-F238E27FC236}">
              <a16:creationId xmlns:a16="http://schemas.microsoft.com/office/drawing/2014/main" id="{00000000-0008-0000-0100-000011800100}"/>
            </a:ext>
          </a:extLst>
        </xdr:cNvPr>
        <xdr:cNvSpPr txBox="1">
          <a:spLocks noChangeArrowheads="1"/>
        </xdr:cNvSpPr>
      </xdr:nvSpPr>
      <xdr:spPr bwMode="auto">
        <a:xfrm>
          <a:off x="6562725" y="3152775"/>
          <a:ext cx="4448175" cy="10001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800" b="0" i="0" u="none" strike="noStrike" baseline="0">
              <a:solidFill>
                <a:srgbClr val="000000"/>
              </a:solidFill>
              <a:latin typeface="Arial"/>
              <a:cs typeface="Arial"/>
            </a:rPr>
            <a:t>Ennuste on sitä "tasoittavampi", mitä useampi jakso siinä huomioidaan (ei kuitenkaan välttämättä "parempi")</a:t>
          </a:r>
        </a:p>
      </xdr:txBody>
    </xdr:sp>
    <xdr:clientData/>
  </xdr:twoCellAnchor>
  <xdr:twoCellAnchor>
    <xdr:from>
      <xdr:col>5</xdr:col>
      <xdr:colOff>495301</xdr:colOff>
      <xdr:row>31</xdr:row>
      <xdr:rowOff>330204</xdr:rowOff>
    </xdr:from>
    <xdr:to>
      <xdr:col>5</xdr:col>
      <xdr:colOff>800100</xdr:colOff>
      <xdr:row>34</xdr:row>
      <xdr:rowOff>60326</xdr:rowOff>
    </xdr:to>
    <xdr:cxnSp macro="">
      <xdr:nvCxnSpPr>
        <xdr:cNvPr id="12" name="Curved Connector 11">
          <a:extLst>
            <a:ext uri="{FF2B5EF4-FFF2-40B4-BE49-F238E27FC236}">
              <a16:creationId xmlns:a16="http://schemas.microsoft.com/office/drawing/2014/main" id="{00000000-0008-0000-0100-00000C000000}"/>
            </a:ext>
          </a:extLst>
        </xdr:cNvPr>
        <xdr:cNvCxnSpPr/>
      </xdr:nvCxnSpPr>
      <xdr:spPr>
        <a:xfrm rot="5400000">
          <a:off x="7799390" y="12952415"/>
          <a:ext cx="758822" cy="304799"/>
        </a:xfrm>
        <a:prstGeom prst="curvedConnector3">
          <a:avLst>
            <a:gd name="adj1" fmla="val 98536"/>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114300</xdr:colOff>
      <xdr:row>30</xdr:row>
      <xdr:rowOff>88900</xdr:rowOff>
    </xdr:from>
    <xdr:ext cx="1390765" cy="623248"/>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7645400" y="12141200"/>
          <a:ext cx="1390765" cy="62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800">
              <a:solidFill>
                <a:srgbClr val="FF0000"/>
              </a:solidFill>
              <a:latin typeface="Arial" panose="020B0604020202020204" pitchFamily="34" charset="0"/>
              <a:cs typeface="Arial" panose="020B0604020202020204" pitchFamily="34" charset="0"/>
            </a:rPr>
            <a:t>Reagoi</a:t>
          </a:r>
        </a:p>
        <a:p>
          <a:pPr algn="ctr"/>
          <a:r>
            <a:rPr lang="en-US" sz="1800">
              <a:solidFill>
                <a:srgbClr val="FF0000"/>
              </a:solidFill>
              <a:latin typeface="Arial" panose="020B0604020202020204" pitchFamily="34" charset="0"/>
              <a:cs typeface="Arial" panose="020B0604020202020204" pitchFamily="34" charset="0"/>
            </a:rPr>
            <a:t>nopeammin</a:t>
          </a:r>
        </a:p>
      </xdr:txBody>
    </xdr:sp>
    <xdr:clientData/>
  </xdr:oneCellAnchor>
  <xdr:twoCellAnchor>
    <xdr:from>
      <xdr:col>6</xdr:col>
      <xdr:colOff>533401</xdr:colOff>
      <xdr:row>35</xdr:row>
      <xdr:rowOff>203204</xdr:rowOff>
    </xdr:from>
    <xdr:to>
      <xdr:col>6</xdr:col>
      <xdr:colOff>838200</xdr:colOff>
      <xdr:row>37</xdr:row>
      <xdr:rowOff>276226</xdr:rowOff>
    </xdr:to>
    <xdr:cxnSp macro="">
      <xdr:nvCxnSpPr>
        <xdr:cNvPr id="16" name="Curved Connector 15">
          <a:extLst>
            <a:ext uri="{FF2B5EF4-FFF2-40B4-BE49-F238E27FC236}">
              <a16:creationId xmlns:a16="http://schemas.microsoft.com/office/drawing/2014/main" id="{00000000-0008-0000-0100-000010000000}"/>
            </a:ext>
          </a:extLst>
        </xdr:cNvPr>
        <xdr:cNvCxnSpPr/>
      </xdr:nvCxnSpPr>
      <xdr:spPr>
        <a:xfrm rot="5400000">
          <a:off x="9615490" y="14197015"/>
          <a:ext cx="758822" cy="304799"/>
        </a:xfrm>
        <a:prstGeom prst="curvedConnector3">
          <a:avLst>
            <a:gd name="adj1" fmla="val 98536"/>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198790</xdr:colOff>
      <xdr:row>33</xdr:row>
      <xdr:rowOff>304800</xdr:rowOff>
    </xdr:from>
    <xdr:ext cx="1297984" cy="623248"/>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9507890" y="13385800"/>
          <a:ext cx="1297984" cy="62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800">
              <a:solidFill>
                <a:schemeClr val="tx1"/>
              </a:solidFill>
              <a:latin typeface="Arial" panose="020B0604020202020204" pitchFamily="34" charset="0"/>
              <a:cs typeface="Arial" panose="020B0604020202020204" pitchFamily="34" charset="0"/>
            </a:rPr>
            <a:t>"Tasoittaa"</a:t>
          </a:r>
          <a:endParaRPr lang="en-US" sz="1800" baseline="0">
            <a:solidFill>
              <a:schemeClr val="tx1"/>
            </a:solidFill>
            <a:latin typeface="Arial" panose="020B0604020202020204" pitchFamily="34" charset="0"/>
            <a:cs typeface="Arial" panose="020B0604020202020204" pitchFamily="34" charset="0"/>
          </a:endParaRPr>
        </a:p>
        <a:p>
          <a:pPr algn="ctr"/>
          <a:r>
            <a:rPr lang="en-US" sz="1800" baseline="0">
              <a:solidFill>
                <a:schemeClr val="tx1"/>
              </a:solidFill>
              <a:latin typeface="Arial" panose="020B0604020202020204" pitchFamily="34" charset="0"/>
              <a:cs typeface="Arial" panose="020B0604020202020204" pitchFamily="34" charset="0"/>
            </a:rPr>
            <a:t>enemmän</a:t>
          </a:r>
          <a:endParaRPr lang="en-US" sz="1800">
            <a:solidFill>
              <a:schemeClr val="tx1"/>
            </a:solidFill>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17</xdr:row>
      <xdr:rowOff>85725</xdr:rowOff>
    </xdr:from>
    <xdr:to>
      <xdr:col>9</xdr:col>
      <xdr:colOff>438150</xdr:colOff>
      <xdr:row>40</xdr:row>
      <xdr:rowOff>209550</xdr:rowOff>
    </xdr:to>
    <xdr:graphicFrame macro="">
      <xdr:nvGraphicFramePr>
        <xdr:cNvPr id="2152" name="Chart 1">
          <a:extLst>
            <a:ext uri="{FF2B5EF4-FFF2-40B4-BE49-F238E27FC236}">
              <a16:creationId xmlns:a16="http://schemas.microsoft.com/office/drawing/2014/main" id="{00000000-0008-0000-0200-00006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180975</xdr:colOff>
      <xdr:row>0</xdr:row>
      <xdr:rowOff>123825</xdr:rowOff>
    </xdr:from>
    <xdr:to>
      <xdr:col>7</xdr:col>
      <xdr:colOff>342900</xdr:colOff>
      <xdr:row>7</xdr:row>
      <xdr:rowOff>38100</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3228975" y="123825"/>
          <a:ext cx="4210050" cy="2686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2000" b="0" i="0" u="none" strike="noStrike" baseline="0">
              <a:solidFill>
                <a:srgbClr val="000000"/>
              </a:solidFill>
              <a:latin typeface="Arial"/>
              <a:cs typeface="Arial"/>
            </a:rPr>
            <a:t>Ennusta viikon 6 korjauskeikkojen määrä eksponentiaalisella tasoituksella ja alfan arvolla 0,4. </a:t>
          </a:r>
        </a:p>
        <a:p>
          <a:pPr algn="ctr" rtl="0">
            <a:defRPr sz="1000"/>
          </a:pPr>
          <a:endParaRPr lang="en-US" sz="2000" b="0" i="0" u="none" strike="noStrike" baseline="0">
            <a:solidFill>
              <a:srgbClr val="000000"/>
            </a:solidFill>
            <a:latin typeface="Arial"/>
            <a:cs typeface="Arial"/>
          </a:endParaRPr>
        </a:p>
        <a:p>
          <a:pPr algn="ctr" rtl="0">
            <a:defRPr sz="1000"/>
          </a:pPr>
          <a:r>
            <a:rPr lang="en-US" sz="2000" b="0" i="0" u="none" strike="noStrike" baseline="0">
              <a:solidFill>
                <a:srgbClr val="000000"/>
              </a:solidFill>
              <a:latin typeface="Arial"/>
              <a:cs typeface="Arial"/>
            </a:rPr>
            <a:t>Viikon 1 ennuste oli aikoinaan 24 kpl</a:t>
          </a:r>
        </a:p>
        <a:p>
          <a:pPr algn="ctr" rtl="0">
            <a:defRPr sz="1000"/>
          </a:pPr>
          <a:endParaRPr lang="en-US" sz="2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3</xdr:col>
          <xdr:colOff>228600</xdr:colOff>
          <xdr:row>12</xdr:row>
          <xdr:rowOff>38100</xdr:rowOff>
        </xdr:from>
        <xdr:to>
          <xdr:col>9</xdr:col>
          <xdr:colOff>257175</xdr:colOff>
          <xdr:row>14</xdr:row>
          <xdr:rowOff>142875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editAs="oneCell">
    <xdr:from>
      <xdr:col>4</xdr:col>
      <xdr:colOff>76200</xdr:colOff>
      <xdr:row>5</xdr:row>
      <xdr:rowOff>152400</xdr:rowOff>
    </xdr:from>
    <xdr:to>
      <xdr:col>9</xdr:col>
      <xdr:colOff>561975</xdr:colOff>
      <xdr:row>8</xdr:row>
      <xdr:rowOff>123825</xdr:rowOff>
    </xdr:to>
    <xdr:sp macro="" textlink="">
      <xdr:nvSpPr>
        <xdr:cNvPr id="2067" name="Text Box 3">
          <a:extLst>
            <a:ext uri="{FF2B5EF4-FFF2-40B4-BE49-F238E27FC236}">
              <a16:creationId xmlns:a16="http://schemas.microsoft.com/office/drawing/2014/main" id="{00000000-0008-0000-0200-000013080000}"/>
            </a:ext>
          </a:extLst>
        </xdr:cNvPr>
        <xdr:cNvSpPr txBox="1">
          <a:spLocks noChangeArrowheads="1"/>
        </xdr:cNvSpPr>
      </xdr:nvSpPr>
      <xdr:spPr bwMode="auto">
        <a:xfrm>
          <a:off x="5343525" y="2219325"/>
          <a:ext cx="3533775" cy="9048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Viikon 6 ennusteen laskeminen tosiaan vaatii myös ennusteen laskemisen kaikille muille jaksoille! ;)</a:t>
          </a:r>
        </a:p>
      </xdr:txBody>
    </xdr:sp>
    <xdr:clientData/>
  </xdr:twoCellAnchor>
  <xdr:twoCellAnchor>
    <xdr:from>
      <xdr:col>6</xdr:col>
      <xdr:colOff>393700</xdr:colOff>
      <xdr:row>21</xdr:row>
      <xdr:rowOff>177800</xdr:rowOff>
    </xdr:from>
    <xdr:to>
      <xdr:col>7</xdr:col>
      <xdr:colOff>25401</xdr:colOff>
      <xdr:row>25</xdr:row>
      <xdr:rowOff>25404</xdr:rowOff>
    </xdr:to>
    <xdr:cxnSp macro="">
      <xdr:nvCxnSpPr>
        <xdr:cNvPr id="6" name="Curved Connector 5">
          <a:extLst>
            <a:ext uri="{FF2B5EF4-FFF2-40B4-BE49-F238E27FC236}">
              <a16:creationId xmlns:a16="http://schemas.microsoft.com/office/drawing/2014/main" id="{00000000-0008-0000-0200-000006000000}"/>
            </a:ext>
          </a:extLst>
        </xdr:cNvPr>
        <xdr:cNvCxnSpPr/>
      </xdr:nvCxnSpPr>
      <xdr:spPr>
        <a:xfrm rot="5400000">
          <a:off x="6623049" y="7715251"/>
          <a:ext cx="762004" cy="241301"/>
        </a:xfrm>
        <a:prstGeom prst="curvedConnector3">
          <a:avLst>
            <a:gd name="adj1" fmla="val 100000"/>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109597</xdr:colOff>
      <xdr:row>19</xdr:row>
      <xdr:rowOff>12701</xdr:rowOff>
    </xdr:from>
    <xdr:ext cx="2593980" cy="623248"/>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989697" y="6832601"/>
          <a:ext cx="2593980" cy="62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800">
              <a:solidFill>
                <a:srgbClr val="FF0000"/>
              </a:solidFill>
              <a:latin typeface="Arial" panose="020B0604020202020204" pitchFamily="34" charset="0"/>
              <a:cs typeface="Arial" panose="020B0604020202020204" pitchFamily="34" charset="0"/>
            </a:rPr>
            <a:t>Pieni alfa,</a:t>
          </a:r>
        </a:p>
        <a:p>
          <a:pPr algn="ctr"/>
          <a:r>
            <a:rPr lang="en-US" sz="1800">
              <a:solidFill>
                <a:srgbClr val="FF0000"/>
              </a:solidFill>
              <a:latin typeface="Arial" panose="020B0604020202020204" pitchFamily="34" charset="0"/>
              <a:cs typeface="Arial" panose="020B0604020202020204" pitchFamily="34" charset="0"/>
            </a:rPr>
            <a:t>"tasoittavampi" ennuste</a:t>
          </a:r>
        </a:p>
      </xdr:txBody>
    </xdr:sp>
    <xdr:clientData/>
  </xdr:oneCellAnchor>
  <xdr:oneCellAnchor>
    <xdr:from>
      <xdr:col>3</xdr:col>
      <xdr:colOff>390525</xdr:colOff>
      <xdr:row>16</xdr:row>
      <xdr:rowOff>141940</xdr:rowOff>
    </xdr:from>
    <xdr:ext cx="3889375" cy="259045"/>
    <xdr:sp macro="" textlink="">
      <xdr:nvSpPr>
        <xdr:cNvPr id="12" name="Text Box 3">
          <a:extLst>
            <a:ext uri="{FF2B5EF4-FFF2-40B4-BE49-F238E27FC236}">
              <a16:creationId xmlns:a16="http://schemas.microsoft.com/office/drawing/2014/main" id="{00000000-0008-0000-0200-00000C000000}"/>
            </a:ext>
          </a:extLst>
        </xdr:cNvPr>
        <xdr:cNvSpPr txBox="1">
          <a:spLocks noChangeArrowheads="1"/>
        </xdr:cNvSpPr>
      </xdr:nvSpPr>
      <xdr:spPr bwMode="auto">
        <a:xfrm>
          <a:off x="5051425" y="6072840"/>
          <a:ext cx="3889375" cy="25904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defRPr sz="1000"/>
          </a:pPr>
          <a:r>
            <a:rPr lang="en-US" sz="1600" b="0" i="0" u="none" strike="noStrike" baseline="0">
              <a:solidFill>
                <a:srgbClr val="000000"/>
              </a:solidFill>
              <a:latin typeface="Arial"/>
              <a:cs typeface="Arial"/>
            </a:rPr>
            <a:t>Tarkkana, että painot menevät oikein päin!</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0</xdr:rowOff>
    </xdr:from>
    <xdr:to>
      <xdr:col>15</xdr:col>
      <xdr:colOff>0</xdr:colOff>
      <xdr:row>14</xdr:row>
      <xdr:rowOff>0</xdr:rowOff>
    </xdr:to>
    <xdr:graphicFrame macro="">
      <xdr:nvGraphicFramePr>
        <xdr:cNvPr id="97433" name="Chart 1">
          <a:extLst>
            <a:ext uri="{FF2B5EF4-FFF2-40B4-BE49-F238E27FC236}">
              <a16:creationId xmlns:a16="http://schemas.microsoft.com/office/drawing/2014/main" id="{00000000-0008-0000-0300-0000997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247650</xdr:colOff>
      <xdr:row>0</xdr:row>
      <xdr:rowOff>266700</xdr:rowOff>
    </xdr:from>
    <xdr:to>
      <xdr:col>6</xdr:col>
      <xdr:colOff>1600200</xdr:colOff>
      <xdr:row>9</xdr:row>
      <xdr:rowOff>133350</xdr:rowOff>
    </xdr:to>
    <xdr:sp macro="" textlink="">
      <xdr:nvSpPr>
        <xdr:cNvPr id="97318" name="Text Box 2">
          <a:extLst>
            <a:ext uri="{FF2B5EF4-FFF2-40B4-BE49-F238E27FC236}">
              <a16:creationId xmlns:a16="http://schemas.microsoft.com/office/drawing/2014/main" id="{00000000-0008-0000-0300-0000267C0100}"/>
            </a:ext>
          </a:extLst>
        </xdr:cNvPr>
        <xdr:cNvSpPr txBox="1">
          <a:spLocks noChangeArrowheads="1"/>
        </xdr:cNvSpPr>
      </xdr:nvSpPr>
      <xdr:spPr bwMode="auto">
        <a:xfrm>
          <a:off x="3409950" y="266700"/>
          <a:ext cx="8210550" cy="2962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2200" b="0" i="0" u="none" strike="noStrike" baseline="0">
              <a:solidFill>
                <a:srgbClr val="000000"/>
              </a:solidFill>
              <a:latin typeface="Arial"/>
              <a:cs typeface="Arial"/>
            </a:rPr>
            <a:t>Taulukossa yrityksen viimeisen 12 kuukauden myynti</a:t>
          </a:r>
        </a:p>
        <a:p>
          <a:pPr algn="l" rtl="0">
            <a:defRPr sz="1000"/>
          </a:pPr>
          <a:r>
            <a:rPr lang="en-US" sz="2200" b="0" i="0" u="none" strike="noStrike" baseline="0">
              <a:solidFill>
                <a:srgbClr val="000000"/>
              </a:solidFill>
              <a:latin typeface="Arial"/>
              <a:cs typeface="Arial"/>
            </a:rPr>
            <a:t>- Ennusta myynti 3kk painotetulla liukuvalla keskiarvolla (edellisen kuukauden paino 3/6, sitä edeltäneen 2/6 ja sitä edeltäneen 1/6)</a:t>
          </a:r>
        </a:p>
        <a:p>
          <a:pPr algn="l" rtl="0">
            <a:defRPr sz="1000"/>
          </a:pPr>
          <a:r>
            <a:rPr lang="en-US" sz="2200" b="0" i="0" u="none" strike="noStrike" baseline="0">
              <a:solidFill>
                <a:srgbClr val="000000"/>
              </a:solidFill>
              <a:latin typeface="Arial"/>
              <a:cs typeface="Arial"/>
            </a:rPr>
            <a:t>- Ennusta myynti eksponentiaalisella tasoituksella kun alfa=0,6 (tammikuun ennuste oli 22)</a:t>
          </a:r>
        </a:p>
        <a:p>
          <a:pPr algn="l" rtl="0">
            <a:defRPr sz="1000"/>
          </a:pPr>
          <a:r>
            <a:rPr lang="en-US" sz="2200" b="0" i="0" u="none" strike="noStrike" baseline="0">
              <a:solidFill>
                <a:srgbClr val="000000"/>
              </a:solidFill>
              <a:latin typeface="Arial"/>
              <a:cs typeface="Arial"/>
            </a:rPr>
            <a:t>- Laske kummallekin ennusteelle CFE, MAD, MSE ja MAPE</a:t>
          </a:r>
        </a:p>
      </xdr:txBody>
    </xdr:sp>
    <xdr:clientData/>
  </xdr:twoCellAnchor>
  <mc:AlternateContent xmlns:mc="http://schemas.openxmlformats.org/markup-compatibility/2006">
    <mc:Choice xmlns:a14="http://schemas.microsoft.com/office/drawing/2010/main" Requires="a14">
      <xdr:twoCellAnchor>
        <xdr:from>
          <xdr:col>0</xdr:col>
          <xdr:colOff>190500</xdr:colOff>
          <xdr:row>37</xdr:row>
          <xdr:rowOff>266700</xdr:rowOff>
        </xdr:from>
        <xdr:to>
          <xdr:col>14</xdr:col>
          <xdr:colOff>1514475</xdr:colOff>
          <xdr:row>43</xdr:row>
          <xdr:rowOff>57150</xdr:rowOff>
        </xdr:to>
        <xdr:grpSp>
          <xdr:nvGrpSpPr>
            <xdr:cNvPr id="97435" name="Group 22">
              <a:extLst>
                <a:ext uri="{FF2B5EF4-FFF2-40B4-BE49-F238E27FC236}">
                  <a16:creationId xmlns:a16="http://schemas.microsoft.com/office/drawing/2014/main" id="{00000000-0008-0000-0300-00009B7C0100}"/>
                </a:ext>
              </a:extLst>
            </xdr:cNvPr>
            <xdr:cNvGrpSpPr>
              <a:grpSpLocks noChangeAspect="1"/>
            </xdr:cNvGrpSpPr>
          </xdr:nvGrpSpPr>
          <xdr:grpSpPr bwMode="auto">
            <a:xfrm>
              <a:off x="190500" y="14535150"/>
              <a:ext cx="23326725" cy="1847850"/>
              <a:chOff x="0" y="709"/>
              <a:chExt cx="7123" cy="560"/>
            </a:xfrm>
          </xdr:grpSpPr>
          <xdr:sp macro="" textlink="">
            <xdr:nvSpPr>
              <xdr:cNvPr id="97303" name="Object 23" hidden="1">
                <a:extLst>
                  <a:ext uri="{63B3BB69-23CF-44E3-9099-C40C66FF867C}">
                    <a14:compatExt spid="_x0000_s97303"/>
                  </a:ext>
                  <a:ext uri="{FF2B5EF4-FFF2-40B4-BE49-F238E27FC236}">
                    <a16:creationId xmlns:a16="http://schemas.microsoft.com/office/drawing/2014/main" id="{00000000-0008-0000-0300-0000177C0100}"/>
                  </a:ext>
                </a:extLst>
              </xdr:cNvPr>
              <xdr:cNvSpPr/>
            </xdr:nvSpPr>
            <xdr:spPr bwMode="auto">
              <a:xfrm>
                <a:off x="2261" y="709"/>
                <a:ext cx="1242" cy="560"/>
              </a:xfrm>
              <a:prstGeom prst="rect">
                <a:avLst/>
              </a:prstGeom>
              <a:noFill/>
              <a:extLst>
                <a:ext uri="{909E8E84-426E-40DD-AFC4-6F175D3DCCD1}">
                  <a14:hiddenFill>
                    <a:solidFill>
                      <a:srgbClr val="BBE0E3"/>
                    </a:solidFill>
                  </a14:hiddenFill>
                </a:ext>
              </a:extLst>
            </xdr:spPr>
          </xdr:sp>
          <xdr:sp macro="" textlink="">
            <xdr:nvSpPr>
              <xdr:cNvPr id="97304" name="Object 24" hidden="1">
                <a:extLst>
                  <a:ext uri="{63B3BB69-23CF-44E3-9099-C40C66FF867C}">
                    <a14:compatExt spid="_x0000_s97304"/>
                  </a:ext>
                  <a:ext uri="{FF2B5EF4-FFF2-40B4-BE49-F238E27FC236}">
                    <a16:creationId xmlns:a16="http://schemas.microsoft.com/office/drawing/2014/main" id="{00000000-0008-0000-0300-0000187C0100}"/>
                  </a:ext>
                </a:extLst>
              </xdr:cNvPr>
              <xdr:cNvSpPr/>
            </xdr:nvSpPr>
            <xdr:spPr bwMode="auto">
              <a:xfrm>
                <a:off x="3672" y="709"/>
                <a:ext cx="1170" cy="560"/>
              </a:xfrm>
              <a:prstGeom prst="rect">
                <a:avLst/>
              </a:prstGeom>
              <a:noFill/>
              <a:extLst>
                <a:ext uri="{909E8E84-426E-40DD-AFC4-6F175D3DCCD1}">
                  <a14:hiddenFill>
                    <a:solidFill>
                      <a:srgbClr val="BBE0E3"/>
                    </a:solidFill>
                  </a14:hiddenFill>
                </a:ext>
              </a:extLst>
            </xdr:spPr>
          </xdr:sp>
          <xdr:sp macro="" textlink="">
            <xdr:nvSpPr>
              <xdr:cNvPr id="97305" name="Object 25" hidden="1">
                <a:extLst>
                  <a:ext uri="{63B3BB69-23CF-44E3-9099-C40C66FF867C}">
                    <a14:compatExt spid="_x0000_s97305"/>
                  </a:ext>
                  <a:ext uri="{FF2B5EF4-FFF2-40B4-BE49-F238E27FC236}">
                    <a16:creationId xmlns:a16="http://schemas.microsoft.com/office/drawing/2014/main" id="{00000000-0008-0000-0300-0000197C0100}"/>
                  </a:ext>
                </a:extLst>
              </xdr:cNvPr>
              <xdr:cNvSpPr/>
            </xdr:nvSpPr>
            <xdr:spPr bwMode="auto">
              <a:xfrm>
                <a:off x="5012" y="709"/>
                <a:ext cx="2111" cy="560"/>
              </a:xfrm>
              <a:prstGeom prst="rect">
                <a:avLst/>
              </a:prstGeom>
              <a:noFill/>
              <a:extLst>
                <a:ext uri="{909E8E84-426E-40DD-AFC4-6F175D3DCCD1}">
                  <a14:hiddenFill>
                    <a:solidFill>
                      <a:srgbClr val="BBE0E3"/>
                    </a:solidFill>
                  </a14:hiddenFill>
                </a:ext>
              </a:extLst>
            </xdr:spPr>
          </xdr:sp>
          <xdr:sp macro="" textlink="">
            <xdr:nvSpPr>
              <xdr:cNvPr id="97306" name="Object 26" hidden="1">
                <a:extLst>
                  <a:ext uri="{63B3BB69-23CF-44E3-9099-C40C66FF867C}">
                    <a14:compatExt spid="_x0000_s97306"/>
                  </a:ext>
                  <a:ext uri="{FF2B5EF4-FFF2-40B4-BE49-F238E27FC236}">
                    <a16:creationId xmlns:a16="http://schemas.microsoft.com/office/drawing/2014/main" id="{00000000-0008-0000-0300-00001A7C0100}"/>
                  </a:ext>
                </a:extLst>
              </xdr:cNvPr>
              <xdr:cNvSpPr/>
            </xdr:nvSpPr>
            <xdr:spPr bwMode="auto">
              <a:xfrm>
                <a:off x="1067" y="829"/>
                <a:ext cx="1025" cy="320"/>
              </a:xfrm>
              <a:prstGeom prst="rect">
                <a:avLst/>
              </a:prstGeom>
              <a:noFill/>
              <a:extLst>
                <a:ext uri="{909E8E84-426E-40DD-AFC4-6F175D3DCCD1}">
                  <a14:hiddenFill>
                    <a:solidFill>
                      <a:srgbClr val="BBE0E3"/>
                    </a:solidFill>
                  </a14:hiddenFill>
                </a:ext>
              </a:extLst>
            </xdr:spPr>
          </xdr:sp>
          <xdr:sp macro="" textlink="">
            <xdr:nvSpPr>
              <xdr:cNvPr id="97307" name="Object 27" hidden="1">
                <a:extLst>
                  <a:ext uri="{63B3BB69-23CF-44E3-9099-C40C66FF867C}">
                    <a14:compatExt spid="_x0000_s97307"/>
                  </a:ext>
                  <a:ext uri="{FF2B5EF4-FFF2-40B4-BE49-F238E27FC236}">
                    <a16:creationId xmlns:a16="http://schemas.microsoft.com/office/drawing/2014/main" id="{00000000-0008-0000-0300-00001B7C0100}"/>
                  </a:ext>
                </a:extLst>
              </xdr:cNvPr>
              <xdr:cNvSpPr/>
            </xdr:nvSpPr>
            <xdr:spPr bwMode="auto">
              <a:xfrm>
                <a:off x="0" y="845"/>
                <a:ext cx="898" cy="288"/>
              </a:xfrm>
              <a:prstGeom prst="rect">
                <a:avLst/>
              </a:prstGeom>
              <a:noFill/>
              <a:extLst>
                <a:ext uri="{909E8E84-426E-40DD-AFC4-6F175D3DCCD1}">
                  <a14:hiddenFill>
                    <a:solidFill>
                      <a:srgbClr val="BBE0E3"/>
                    </a:solidFill>
                  </a14:hiddenFill>
                </a:ext>
              </a:extLst>
            </xdr:spPr>
          </xdr:sp>
        </xdr:grpSp>
        <xdr:clientData/>
      </xdr:twoCellAnchor>
    </mc:Choice>
    <mc:Fallback/>
  </mc:AlternateContent>
  <xdr:twoCellAnchor editAs="oneCell">
    <xdr:from>
      <xdr:col>3</xdr:col>
      <xdr:colOff>28575</xdr:colOff>
      <xdr:row>14</xdr:row>
      <xdr:rowOff>114300</xdr:rowOff>
    </xdr:from>
    <xdr:to>
      <xdr:col>4</xdr:col>
      <xdr:colOff>1495425</xdr:colOff>
      <xdr:row>17</xdr:row>
      <xdr:rowOff>219075</xdr:rowOff>
    </xdr:to>
    <xdr:sp macro="" textlink="">
      <xdr:nvSpPr>
        <xdr:cNvPr id="97320" name="Text Box 3">
          <a:extLst>
            <a:ext uri="{FF2B5EF4-FFF2-40B4-BE49-F238E27FC236}">
              <a16:creationId xmlns:a16="http://schemas.microsoft.com/office/drawing/2014/main" id="{00000000-0008-0000-0300-0000287C0100}"/>
            </a:ext>
          </a:extLst>
        </xdr:cNvPr>
        <xdr:cNvSpPr txBox="1">
          <a:spLocks noChangeArrowheads="1"/>
        </xdr:cNvSpPr>
      </xdr:nvSpPr>
      <xdr:spPr bwMode="auto">
        <a:xfrm>
          <a:off x="4905375" y="4943475"/>
          <a:ext cx="3181350" cy="11334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Painotettaessa painot "aina" "kotiinpäin" (suurin paino tuoreimmalla toteutuneella kysynnällä)</a:t>
          </a:r>
        </a:p>
      </xdr:txBody>
    </xdr:sp>
    <xdr:clientData/>
  </xdr:twoCellAnchor>
  <xdr:oneCellAnchor>
    <xdr:from>
      <xdr:col>10</xdr:col>
      <xdr:colOff>760412</xdr:colOff>
      <xdr:row>0</xdr:row>
      <xdr:rowOff>339124</xdr:rowOff>
    </xdr:from>
    <xdr:ext cx="2097088" cy="288541"/>
    <xdr:sp macro="" textlink="">
      <xdr:nvSpPr>
        <xdr:cNvPr id="11" name="Text Box 3">
          <a:extLst>
            <a:ext uri="{FF2B5EF4-FFF2-40B4-BE49-F238E27FC236}">
              <a16:creationId xmlns:a16="http://schemas.microsoft.com/office/drawing/2014/main" id="{00000000-0008-0000-0300-00000B000000}"/>
            </a:ext>
          </a:extLst>
        </xdr:cNvPr>
        <xdr:cNvSpPr txBox="1">
          <a:spLocks noChangeArrowheads="1"/>
        </xdr:cNvSpPr>
      </xdr:nvSpPr>
      <xdr:spPr bwMode="auto">
        <a:xfrm>
          <a:off x="15897225" y="339124"/>
          <a:ext cx="2097088" cy="288541"/>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defRPr sz="1000"/>
          </a:pPr>
          <a:r>
            <a:rPr lang="en-US" sz="1800" b="0" i="0" u="none" strike="noStrike" baseline="0">
              <a:solidFill>
                <a:srgbClr val="000000"/>
              </a:solidFill>
              <a:latin typeface="Arial"/>
              <a:cs typeface="Arial"/>
            </a:rPr>
            <a:t>E</a:t>
          </a:r>
          <a:r>
            <a:rPr lang="en-US" sz="1800" b="0" i="0" u="none" strike="noStrike" baseline="-25000">
              <a:solidFill>
                <a:srgbClr val="000000"/>
              </a:solidFill>
              <a:latin typeface="Arial"/>
              <a:cs typeface="Arial"/>
            </a:rPr>
            <a:t>t</a:t>
          </a:r>
          <a:r>
            <a:rPr lang="en-US" sz="1800" b="0" i="0" u="none" strike="noStrike" baseline="0">
              <a:solidFill>
                <a:srgbClr val="000000"/>
              </a:solidFill>
              <a:latin typeface="Arial"/>
              <a:cs typeface="Arial"/>
            </a:rPr>
            <a:t> &gt; 0 eli aliennuste</a:t>
          </a:r>
        </a:p>
      </xdr:txBody>
    </xdr:sp>
    <xdr:clientData/>
  </xdr:oneCellAnchor>
  <xdr:oneCellAnchor>
    <xdr:from>
      <xdr:col>13</xdr:col>
      <xdr:colOff>849312</xdr:colOff>
      <xdr:row>0</xdr:row>
      <xdr:rowOff>339124</xdr:rowOff>
    </xdr:from>
    <xdr:ext cx="2097088" cy="288541"/>
    <xdr:sp macro="" textlink="">
      <xdr:nvSpPr>
        <xdr:cNvPr id="12" name="Text Box 3">
          <a:extLst>
            <a:ext uri="{FF2B5EF4-FFF2-40B4-BE49-F238E27FC236}">
              <a16:creationId xmlns:a16="http://schemas.microsoft.com/office/drawing/2014/main" id="{00000000-0008-0000-0300-00000C000000}"/>
            </a:ext>
          </a:extLst>
        </xdr:cNvPr>
        <xdr:cNvSpPr txBox="1">
          <a:spLocks noChangeArrowheads="1"/>
        </xdr:cNvSpPr>
      </xdr:nvSpPr>
      <xdr:spPr bwMode="auto">
        <a:xfrm>
          <a:off x="21129625" y="339124"/>
          <a:ext cx="2097088" cy="288541"/>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defRPr sz="1000"/>
          </a:pPr>
          <a:r>
            <a:rPr lang="en-US" sz="1800" b="0" i="0" u="none" strike="noStrike" baseline="0">
              <a:solidFill>
                <a:srgbClr val="000000"/>
              </a:solidFill>
              <a:latin typeface="Arial"/>
              <a:cs typeface="Arial"/>
            </a:rPr>
            <a:t>E</a:t>
          </a:r>
          <a:r>
            <a:rPr lang="en-US" sz="1800" b="0" i="0" u="none" strike="noStrike" baseline="-25000">
              <a:solidFill>
                <a:srgbClr val="000000"/>
              </a:solidFill>
              <a:latin typeface="Arial"/>
              <a:cs typeface="Arial"/>
            </a:rPr>
            <a:t>t</a:t>
          </a:r>
          <a:r>
            <a:rPr lang="en-US" sz="1800" b="0" i="0" u="none" strike="noStrike" baseline="0">
              <a:solidFill>
                <a:srgbClr val="000000"/>
              </a:solidFill>
              <a:latin typeface="Arial"/>
              <a:cs typeface="Arial"/>
            </a:rPr>
            <a:t> &lt; 0 eli yliennuste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552450</xdr:colOff>
      <xdr:row>3</xdr:row>
      <xdr:rowOff>85725</xdr:rowOff>
    </xdr:to>
    <xdr:sp macro="" textlink="">
      <xdr:nvSpPr>
        <xdr:cNvPr id="17410" name="Text Box 2">
          <a:extLst>
            <a:ext uri="{FF2B5EF4-FFF2-40B4-BE49-F238E27FC236}">
              <a16:creationId xmlns:a16="http://schemas.microsoft.com/office/drawing/2014/main" id="{00000000-0008-0000-0400-000002440000}"/>
            </a:ext>
          </a:extLst>
        </xdr:cNvPr>
        <xdr:cNvSpPr txBox="1">
          <a:spLocks noChangeArrowheads="1"/>
        </xdr:cNvSpPr>
      </xdr:nvSpPr>
      <xdr:spPr bwMode="auto">
        <a:xfrm>
          <a:off x="0" y="0"/>
          <a:ext cx="9086850" cy="5715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sz="1600" b="0" i="0" u="none" strike="noStrike" baseline="0">
              <a:solidFill>
                <a:srgbClr val="000000"/>
              </a:solidFill>
              <a:latin typeface="Arial"/>
              <a:cs typeface="Arial"/>
            </a:rPr>
            <a:t>Ennustevirhettä mitataan yleensä useammalla virhemittarilla koska yksittäinen mittari ei pysty välittämään kaikkea tietoa (kuten alla olevasta teoreettisesta esimerkistä nähdään)</a:t>
          </a:r>
        </a:p>
      </xdr:txBody>
    </xdr:sp>
    <xdr:clientData/>
  </xdr:twoCellAnchor>
  <xdr:twoCellAnchor editAs="oneCell">
    <xdr:from>
      <xdr:col>0</xdr:col>
      <xdr:colOff>0</xdr:colOff>
      <xdr:row>3</xdr:row>
      <xdr:rowOff>123825</xdr:rowOff>
    </xdr:from>
    <xdr:to>
      <xdr:col>15</xdr:col>
      <xdr:colOff>19050</xdr:colOff>
      <xdr:row>46</xdr:row>
      <xdr:rowOff>57150</xdr:rowOff>
    </xdr:to>
    <xdr:pic>
      <xdr:nvPicPr>
        <xdr:cNvPr id="17674" name="Picture 130">
          <a:extLst>
            <a:ext uri="{FF2B5EF4-FFF2-40B4-BE49-F238E27FC236}">
              <a16:creationId xmlns:a16="http://schemas.microsoft.com/office/drawing/2014/main" id="{00000000-0008-0000-0400-00000A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9163050" cy="689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0</xdr:row>
          <xdr:rowOff>0</xdr:rowOff>
        </xdr:from>
        <xdr:to>
          <xdr:col>9</xdr:col>
          <xdr:colOff>342900</xdr:colOff>
          <xdr:row>0</xdr:row>
          <xdr:rowOff>342900</xdr:rowOff>
        </xdr:to>
        <xdr:sp macro="" textlink="">
          <xdr:nvSpPr>
            <xdr:cNvPr id="4097" name="Scroll Bar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5</xdr:col>
      <xdr:colOff>0</xdr:colOff>
      <xdr:row>2</xdr:row>
      <xdr:rowOff>0</xdr:rowOff>
    </xdr:from>
    <xdr:to>
      <xdr:col>14</xdr:col>
      <xdr:colOff>0</xdr:colOff>
      <xdr:row>13</xdr:row>
      <xdr:rowOff>0</xdr:rowOff>
    </xdr:to>
    <xdr:graphicFrame macro="">
      <xdr:nvGraphicFramePr>
        <xdr:cNvPr id="4208" name="Chart 2">
          <a:extLst>
            <a:ext uri="{FF2B5EF4-FFF2-40B4-BE49-F238E27FC236}">
              <a16:creationId xmlns:a16="http://schemas.microsoft.com/office/drawing/2014/main" id="{00000000-0008-0000-0500-00007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14</xdr:row>
      <xdr:rowOff>60325</xdr:rowOff>
    </xdr:from>
    <xdr:to>
      <xdr:col>12</xdr:col>
      <xdr:colOff>569119</xdr:colOff>
      <xdr:row>20</xdr:row>
      <xdr:rowOff>136525</xdr:rowOff>
    </xdr:to>
    <xdr:sp macro="" textlink="">
      <xdr:nvSpPr>
        <xdr:cNvPr id="4099" name="Text Box 3">
          <a:extLst>
            <a:ext uri="{FF2B5EF4-FFF2-40B4-BE49-F238E27FC236}">
              <a16:creationId xmlns:a16="http://schemas.microsoft.com/office/drawing/2014/main" id="{00000000-0008-0000-0500-000003100000}"/>
            </a:ext>
          </a:extLst>
        </xdr:cNvPr>
        <xdr:cNvSpPr txBox="1">
          <a:spLocks noChangeArrowheads="1"/>
        </xdr:cNvSpPr>
      </xdr:nvSpPr>
      <xdr:spPr bwMode="auto">
        <a:xfrm>
          <a:off x="85725" y="5324475"/>
          <a:ext cx="11687175" cy="1047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2000" b="0" i="0" u="none" strike="noStrike" baseline="0">
              <a:solidFill>
                <a:srgbClr val="000000"/>
              </a:solidFill>
              <a:latin typeface="Arial"/>
              <a:cs typeface="Arial"/>
            </a:rPr>
            <a:t>Mitä isompi alfa sitä enemmän ennuste painottaa viimeisintä toteutunutta myyntimäärää ja sitä pienempi ennusteen tasoittava vaikutus. Esimerkkitapauksessa isompi alfa on kuitenkin tilanteeseen sopivampi johtuen datassa olevista selvistä trendeistä (MAD minimoituu alfan arvolla 1). </a:t>
          </a:r>
        </a:p>
      </xdr:txBody>
    </xdr:sp>
    <xdr:clientData/>
  </xdr:twoCellAnchor>
  <xdr:twoCellAnchor editAs="oneCell">
    <xdr:from>
      <xdr:col>0</xdr:col>
      <xdr:colOff>85725</xdr:colOff>
      <xdr:row>20</xdr:row>
      <xdr:rowOff>146049</xdr:rowOff>
    </xdr:from>
    <xdr:to>
      <xdr:col>13</xdr:col>
      <xdr:colOff>171450</xdr:colOff>
      <xdr:row>37</xdr:row>
      <xdr:rowOff>0</xdr:rowOff>
    </xdr:to>
    <xdr:sp macro="" textlink="">
      <xdr:nvSpPr>
        <xdr:cNvPr id="4102" name="Text Box 6">
          <a:extLst>
            <a:ext uri="{FF2B5EF4-FFF2-40B4-BE49-F238E27FC236}">
              <a16:creationId xmlns:a16="http://schemas.microsoft.com/office/drawing/2014/main" id="{00000000-0008-0000-0500-000006100000}"/>
            </a:ext>
          </a:extLst>
        </xdr:cNvPr>
        <xdr:cNvSpPr txBox="1">
          <a:spLocks noChangeArrowheads="1"/>
        </xdr:cNvSpPr>
      </xdr:nvSpPr>
      <xdr:spPr bwMode="auto">
        <a:xfrm>
          <a:off x="85725" y="6024335"/>
          <a:ext cx="11910332" cy="2629808"/>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lnSpc>
              <a:spcPts val="1800"/>
            </a:lnSpc>
            <a:defRPr sz="1000"/>
          </a:pPr>
          <a:r>
            <a:rPr lang="en-US" sz="1800" b="0" i="0" u="none" strike="noStrike" baseline="0">
              <a:solidFill>
                <a:srgbClr val="000000"/>
              </a:solidFill>
              <a:latin typeface="Arial"/>
              <a:cs typeface="Arial"/>
            </a:rPr>
            <a:t>Scroll barin/Sliderin käyttöä voidaan pitää pienoisena Excel-hienosteluna mutta kun halutaan osoittaa arvojen muutoksen vaikutuksia se on varsin käyttökelpoinen.</a:t>
          </a:r>
        </a:p>
        <a:p>
          <a:pPr algn="l" rtl="0">
            <a:lnSpc>
              <a:spcPts val="1800"/>
            </a:lnSpc>
            <a:defRPr sz="1000"/>
          </a:pPr>
          <a:endParaRPr lang="en-US" sz="1800" b="0" i="0" u="none" strike="noStrike" baseline="0">
            <a:solidFill>
              <a:srgbClr val="000000"/>
            </a:solidFill>
            <a:latin typeface="Arial"/>
            <a:cs typeface="Arial"/>
          </a:endParaRPr>
        </a:p>
        <a:p>
          <a:pPr algn="l" rtl="0">
            <a:lnSpc>
              <a:spcPts val="1800"/>
            </a:lnSpc>
            <a:defRPr sz="1000"/>
          </a:pPr>
          <a:r>
            <a:rPr lang="en-US" sz="1800" b="0" i="0" u="none" strike="noStrike" baseline="0">
              <a:solidFill>
                <a:srgbClr val="000000"/>
              </a:solidFill>
              <a:latin typeface="Arial"/>
              <a:cs typeface="Arial"/>
            </a:rPr>
            <a:t>Scroll bar löytyy uusissa Exceleissä Developer-valikosta Insert-valikon alta (Developer-valikon saa näkyviin populla File - Options - Customiza Ribbon - Main Tabs päässä pitää laittaa "merkki" myös Developer kohtaan.</a:t>
          </a:r>
        </a:p>
        <a:p>
          <a:pPr algn="l" rtl="0">
            <a:lnSpc>
              <a:spcPts val="1800"/>
            </a:lnSpc>
            <a:defRPr sz="1000"/>
          </a:pPr>
          <a:endParaRPr lang="en-US" sz="1800" b="0" i="0" u="none" strike="noStrike" baseline="0">
            <a:solidFill>
              <a:srgbClr val="000000"/>
            </a:solidFill>
            <a:latin typeface="Arial"/>
            <a:cs typeface="Arial"/>
          </a:endParaRPr>
        </a:p>
        <a:p>
          <a:pPr algn="l" rtl="0">
            <a:lnSpc>
              <a:spcPts val="1800"/>
            </a:lnSpc>
            <a:defRPr sz="1000"/>
          </a:pPr>
          <a:r>
            <a:rPr lang="en-US" sz="1800" b="0" i="0" u="none" strike="noStrike" baseline="0">
              <a:solidFill>
                <a:srgbClr val="000000"/>
              </a:solidFill>
              <a:latin typeface="Arial"/>
              <a:cs typeface="Arial"/>
            </a:rPr>
            <a:t>Scroll barin oikean näppäimen alta löytyy Format Control jossa määritetään scroll barin ääriarvot, "siirtymäväli" ja missä solussa luku vaihtuu. Lukujen pitää olla kokonaislukuja eli muita arvoja tarvittaessa joudutaan tekemään välivaihekikkailua (tässä tapauksessa kokonaisluku piilossa scroll barin alla solussa I1 ja näkyvä versio solussa G1 on luvun yksi tuhannesosa).</a:t>
          </a:r>
        </a:p>
        <a:p>
          <a:pPr algn="l" rtl="0">
            <a:lnSpc>
              <a:spcPts val="1300"/>
            </a:lnSpc>
            <a:defRPr sz="1000"/>
          </a:pPr>
          <a:endParaRPr lang="en-US" sz="1800" b="0" i="0" u="none" strike="noStrike" baseline="0">
            <a:solidFill>
              <a:srgbClr val="000000"/>
            </a:solidFill>
            <a:latin typeface="Arial"/>
            <a:cs typeface="Arial"/>
          </a:endParaRPr>
        </a:p>
        <a:p>
          <a:pPr algn="l" rtl="0">
            <a:lnSpc>
              <a:spcPts val="1300"/>
            </a:lnSpc>
            <a:defRPr sz="1000"/>
          </a:pPr>
          <a:endParaRPr lang="en-US" sz="1800" b="0" i="0" u="none" strike="noStrike" baseline="0">
            <a:solidFill>
              <a:srgbClr val="000000"/>
            </a:solidFill>
            <a:latin typeface="Arial"/>
            <a:cs typeface="Arial"/>
          </a:endParaRPr>
        </a:p>
        <a:p>
          <a:pPr algn="l" rtl="0">
            <a:lnSpc>
              <a:spcPts val="1400"/>
            </a:lnSpc>
            <a:defRPr sz="1000"/>
          </a:pPr>
          <a:endParaRPr lang="en-US" sz="1800" b="0" i="0" u="none" strike="noStrike" baseline="0">
            <a:solidFill>
              <a:srgbClr val="000000"/>
            </a:solidFill>
            <a:latin typeface="Arial"/>
            <a:cs typeface="Arial"/>
          </a:endParaRPr>
        </a:p>
        <a:p>
          <a:pPr algn="l" rtl="0">
            <a:lnSpc>
              <a:spcPts val="1300"/>
            </a:lnSpc>
            <a:defRPr sz="1000"/>
          </a:pPr>
          <a:endParaRPr lang="en-US" sz="1800" b="0" i="0" u="none" strike="noStrike" baseline="0">
            <a:solidFill>
              <a:srgbClr val="000000"/>
            </a:solidFill>
            <a:latin typeface="Arial"/>
            <a:cs typeface="Arial"/>
          </a:endParaRPr>
        </a:p>
        <a:p>
          <a:pPr algn="l" rtl="0">
            <a:lnSpc>
              <a:spcPts val="1200"/>
            </a:lnSpc>
            <a:defRPr sz="1000"/>
          </a:pPr>
          <a:endParaRPr lang="en-US" sz="18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14</xdr:row>
          <xdr:rowOff>114300</xdr:rowOff>
        </xdr:from>
        <xdr:to>
          <xdr:col>8</xdr:col>
          <xdr:colOff>1476375</xdr:colOff>
          <xdr:row>15</xdr:row>
          <xdr:rowOff>247650</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editAs="oneCell">
    <xdr:from>
      <xdr:col>0</xdr:col>
      <xdr:colOff>781050</xdr:colOff>
      <xdr:row>9</xdr:row>
      <xdr:rowOff>123825</xdr:rowOff>
    </xdr:from>
    <xdr:to>
      <xdr:col>8</xdr:col>
      <xdr:colOff>1066800</xdr:colOff>
      <xdr:row>11</xdr:row>
      <xdr:rowOff>95250</xdr:rowOff>
    </xdr:to>
    <xdr:sp macro="" textlink="">
      <xdr:nvSpPr>
        <xdr:cNvPr id="5125" name="Text Box 5">
          <a:extLst>
            <a:ext uri="{FF2B5EF4-FFF2-40B4-BE49-F238E27FC236}">
              <a16:creationId xmlns:a16="http://schemas.microsoft.com/office/drawing/2014/main" id="{00000000-0008-0000-0600-000005140000}"/>
            </a:ext>
          </a:extLst>
        </xdr:cNvPr>
        <xdr:cNvSpPr txBox="1">
          <a:spLocks noChangeArrowheads="1"/>
        </xdr:cNvSpPr>
      </xdr:nvSpPr>
      <xdr:spPr bwMode="auto">
        <a:xfrm>
          <a:off x="781050" y="3867150"/>
          <a:ext cx="6858000"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lnSpc>
              <a:spcPts val="1800"/>
            </a:lnSpc>
            <a:defRPr sz="1000"/>
          </a:pPr>
          <a:r>
            <a:rPr lang="en-US" sz="2000" b="0" i="0" u="none" strike="noStrike" baseline="0">
              <a:solidFill>
                <a:srgbClr val="000000"/>
              </a:solidFill>
              <a:latin typeface="Arial"/>
              <a:cs typeface="Arial"/>
            </a:rPr>
            <a:t>Ennusta kesä-, heinä- ja elokuun myynti trendi-korjatulla eksponentiaalisella tasoituksella. </a:t>
          </a:r>
          <a:endParaRPr lang="en-US" sz="1600" b="0" i="0" u="none" strike="noStrike" baseline="0">
            <a:solidFill>
              <a:srgbClr val="000000"/>
            </a:solidFill>
            <a:latin typeface="Arial"/>
            <a:cs typeface="Arial"/>
          </a:endParaRPr>
        </a:p>
        <a:p>
          <a:pPr algn="ctr" rtl="0">
            <a:lnSpc>
              <a:spcPts val="1500"/>
            </a:lnSpc>
            <a:defRPr sz="1000"/>
          </a:pPr>
          <a:endParaRPr lang="en-US" sz="1600" b="0" i="0" u="none" strike="noStrike" baseline="0">
            <a:solidFill>
              <a:srgbClr val="000000"/>
            </a:solidFill>
            <a:latin typeface="Arial"/>
            <a:cs typeface="Arial"/>
          </a:endParaRPr>
        </a:p>
      </xdr:txBody>
    </xdr:sp>
    <xdr:clientData/>
  </xdr:twoCellAnchor>
  <xdr:twoCellAnchor editAs="oneCell">
    <xdr:from>
      <xdr:col>0</xdr:col>
      <xdr:colOff>333375</xdr:colOff>
      <xdr:row>25</xdr:row>
      <xdr:rowOff>114300</xdr:rowOff>
    </xdr:from>
    <xdr:to>
      <xdr:col>8</xdr:col>
      <xdr:colOff>1400175</xdr:colOff>
      <xdr:row>29</xdr:row>
      <xdr:rowOff>142875</xdr:rowOff>
    </xdr:to>
    <xdr:sp macro="" textlink="">
      <xdr:nvSpPr>
        <xdr:cNvPr id="5126" name="Text Box 6">
          <a:extLst>
            <a:ext uri="{FF2B5EF4-FFF2-40B4-BE49-F238E27FC236}">
              <a16:creationId xmlns:a16="http://schemas.microsoft.com/office/drawing/2014/main" id="{00000000-0008-0000-0600-000006140000}"/>
            </a:ext>
          </a:extLst>
        </xdr:cNvPr>
        <xdr:cNvSpPr txBox="1">
          <a:spLocks noChangeArrowheads="1"/>
        </xdr:cNvSpPr>
      </xdr:nvSpPr>
      <xdr:spPr bwMode="auto">
        <a:xfrm>
          <a:off x="333375" y="10067925"/>
          <a:ext cx="7639050" cy="6762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en-US" sz="2000" b="0" i="1" u="none" strike="noStrike" baseline="0">
              <a:solidFill>
                <a:srgbClr val="000000"/>
              </a:solidFill>
              <a:latin typeface="Arial"/>
              <a:cs typeface="Arial"/>
            </a:rPr>
            <a:t>HUOM! Trendikorjatussa laskussa pitää olla normaalia tarkempi ettei ajankohdat/rivit mene sekaisin!</a:t>
          </a:r>
        </a:p>
      </xdr:txBody>
    </xdr:sp>
    <xdr:clientData/>
  </xdr:twoCellAnchor>
  <mc:AlternateContent xmlns:mc="http://schemas.openxmlformats.org/markup-compatibility/2006">
    <mc:Choice xmlns:a14="http://schemas.microsoft.com/office/drawing/2010/main" Requires="a14">
      <xdr:twoCellAnchor>
        <xdr:from>
          <xdr:col>0</xdr:col>
          <xdr:colOff>219075</xdr:colOff>
          <xdr:row>12</xdr:row>
          <xdr:rowOff>276225</xdr:rowOff>
        </xdr:from>
        <xdr:to>
          <xdr:col>1</xdr:col>
          <xdr:colOff>523875</xdr:colOff>
          <xdr:row>14</xdr:row>
          <xdr:rowOff>57150</xdr:rowOff>
        </xdr:to>
        <xdr:sp macro="" textlink="">
          <xdr:nvSpPr>
            <xdr:cNvPr id="5139" name="Object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76200</xdr:colOff>
      <xdr:row>6</xdr:row>
      <xdr:rowOff>85725</xdr:rowOff>
    </xdr:from>
    <xdr:to>
      <xdr:col>3</xdr:col>
      <xdr:colOff>2428875</xdr:colOff>
      <xdr:row>30</xdr:row>
      <xdr:rowOff>133350</xdr:rowOff>
    </xdr:to>
    <xdr:graphicFrame macro="">
      <xdr:nvGraphicFramePr>
        <xdr:cNvPr id="6215" name="Chart 1">
          <a:extLst>
            <a:ext uri="{FF2B5EF4-FFF2-40B4-BE49-F238E27FC236}">
              <a16:creationId xmlns:a16="http://schemas.microsoft.com/office/drawing/2014/main" id="{00000000-0008-0000-0700-000047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104775</xdr:colOff>
      <xdr:row>31</xdr:row>
      <xdr:rowOff>19050</xdr:rowOff>
    </xdr:from>
    <xdr:to>
      <xdr:col>3</xdr:col>
      <xdr:colOff>2352675</xdr:colOff>
      <xdr:row>35</xdr:row>
      <xdr:rowOff>47625</xdr:rowOff>
    </xdr:to>
    <xdr:sp macro="" textlink="">
      <xdr:nvSpPr>
        <xdr:cNvPr id="6146" name="Text Box 2">
          <a:extLst>
            <a:ext uri="{FF2B5EF4-FFF2-40B4-BE49-F238E27FC236}">
              <a16:creationId xmlns:a16="http://schemas.microsoft.com/office/drawing/2014/main" id="{00000000-0008-0000-0700-000002180000}"/>
            </a:ext>
          </a:extLst>
        </xdr:cNvPr>
        <xdr:cNvSpPr txBox="1">
          <a:spLocks noChangeArrowheads="1"/>
        </xdr:cNvSpPr>
      </xdr:nvSpPr>
      <xdr:spPr bwMode="auto">
        <a:xfrm>
          <a:off x="104775" y="6867525"/>
          <a:ext cx="9744075"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en-US" sz="2000" b="0" i="1" u="none" strike="noStrike" baseline="0">
              <a:solidFill>
                <a:srgbClr val="000000"/>
              </a:solidFill>
              <a:latin typeface="Arial"/>
              <a:cs typeface="Arial"/>
            </a:rPr>
            <a:t>HUOM! Tilanteissa joissa kysynnässä on selvä suunta, ennuste ilman trendikorjausta (jopa alfan arvolla 1) on koko ajan "jäljessä" (kuten kuva osoittaa).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114300</xdr:colOff>
      <xdr:row>7</xdr:row>
      <xdr:rowOff>104775</xdr:rowOff>
    </xdr:from>
    <xdr:to>
      <xdr:col>16</xdr:col>
      <xdr:colOff>361950</xdr:colOff>
      <xdr:row>28</xdr:row>
      <xdr:rowOff>114300</xdr:rowOff>
    </xdr:to>
    <xdr:graphicFrame macro="">
      <xdr:nvGraphicFramePr>
        <xdr:cNvPr id="7277" name="Chart 1">
          <a:extLst>
            <a:ext uri="{FF2B5EF4-FFF2-40B4-BE49-F238E27FC236}">
              <a16:creationId xmlns:a16="http://schemas.microsoft.com/office/drawing/2014/main" id="{00000000-0008-0000-0800-00006D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28</xdr:row>
      <xdr:rowOff>123826</xdr:rowOff>
    </xdr:from>
    <xdr:to>
      <xdr:col>6</xdr:col>
      <xdr:colOff>38100</xdr:colOff>
      <xdr:row>33</xdr:row>
      <xdr:rowOff>1</xdr:rowOff>
    </xdr:to>
    <xdr:sp macro="" textlink="">
      <xdr:nvSpPr>
        <xdr:cNvPr id="7170" name="Text Box 2">
          <a:extLst>
            <a:ext uri="{FF2B5EF4-FFF2-40B4-BE49-F238E27FC236}">
              <a16:creationId xmlns:a16="http://schemas.microsoft.com/office/drawing/2014/main" id="{00000000-0008-0000-0800-0000021C0000}"/>
            </a:ext>
          </a:extLst>
        </xdr:cNvPr>
        <xdr:cNvSpPr txBox="1">
          <a:spLocks noChangeArrowheads="1"/>
        </xdr:cNvSpPr>
      </xdr:nvSpPr>
      <xdr:spPr bwMode="auto">
        <a:xfrm>
          <a:off x="85725" y="5915026"/>
          <a:ext cx="4543425" cy="6858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en-US" sz="1800" b="0" i="1" u="none" strike="noStrike" baseline="0">
              <a:solidFill>
                <a:srgbClr val="000000"/>
              </a:solidFill>
              <a:latin typeface="Arial"/>
              <a:cs typeface="Arial"/>
            </a:rPr>
            <a:t>HUOM! Q3:sen ennuste on edellistä vuotta alhaisempi. Aina ei siis kaikki vain kasva! :)</a:t>
          </a:r>
        </a:p>
      </xdr:txBody>
    </xdr:sp>
    <xdr:clientData/>
  </xdr:twoCellAnchor>
  <xdr:twoCellAnchor editAs="oneCell">
    <xdr:from>
      <xdr:col>6</xdr:col>
      <xdr:colOff>104775</xdr:colOff>
      <xdr:row>0</xdr:row>
      <xdr:rowOff>180975</xdr:rowOff>
    </xdr:from>
    <xdr:to>
      <xdr:col>17</xdr:col>
      <xdr:colOff>76200</xdr:colOff>
      <xdr:row>6</xdr:row>
      <xdr:rowOff>142875</xdr:rowOff>
    </xdr:to>
    <xdr:sp macro="" textlink="">
      <xdr:nvSpPr>
        <xdr:cNvPr id="7171" name="Text Box 3">
          <a:extLst>
            <a:ext uri="{FF2B5EF4-FFF2-40B4-BE49-F238E27FC236}">
              <a16:creationId xmlns:a16="http://schemas.microsoft.com/office/drawing/2014/main" id="{00000000-0008-0000-0800-0000031C0000}"/>
            </a:ext>
          </a:extLst>
        </xdr:cNvPr>
        <xdr:cNvSpPr txBox="1">
          <a:spLocks noChangeArrowheads="1"/>
        </xdr:cNvSpPr>
      </xdr:nvSpPr>
      <xdr:spPr bwMode="auto">
        <a:xfrm>
          <a:off x="4695825" y="180975"/>
          <a:ext cx="6477000" cy="1371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2000" b="0" i="0" u="none" strike="noStrike" baseline="0">
              <a:solidFill>
                <a:srgbClr val="000000"/>
              </a:solidFill>
              <a:latin typeface="Arial"/>
              <a:cs typeface="Arial"/>
            </a:rPr>
            <a:t>Ennusta vuosineljänneskohtainen suklaiden myynti vuodelle neljä jos koko vuoden myynniksi on ennustettu 14800 laatikkoa</a:t>
          </a:r>
        </a:p>
        <a:p>
          <a:pPr algn="ctr" rtl="0">
            <a:defRPr sz="1000"/>
          </a:pPr>
          <a:r>
            <a:rPr lang="en-US" sz="1200" b="0" i="1" u="none" strike="noStrike" baseline="0">
              <a:solidFill>
                <a:srgbClr val="000000"/>
              </a:solidFill>
              <a:latin typeface="Arial"/>
              <a:cs typeface="Arial"/>
            </a:rPr>
            <a:t>(käytä kausivaihtelun huomioinnissa prosenttimenetelmää)</a:t>
          </a:r>
          <a:endParaRPr lang="en-US" sz="2000" b="0" i="0" u="none" strike="noStrike" baseline="0">
            <a:solidFill>
              <a:srgbClr val="000000"/>
            </a:solidFill>
            <a:latin typeface="Arial"/>
            <a:cs typeface="Arial"/>
          </a:endParaRPr>
        </a:p>
        <a:p>
          <a:pPr algn="ctr" rtl="0">
            <a:defRPr sz="1000"/>
          </a:pPr>
          <a:endParaRPr lang="en-US" sz="2000" b="0" i="0" u="none" strike="noStrike" baseline="0">
            <a:solidFill>
              <a:srgbClr val="000000"/>
            </a:solidFill>
            <a:latin typeface="Arial"/>
            <a:cs typeface="Arial"/>
          </a:endParaRPr>
        </a:p>
      </xdr:txBody>
    </xdr:sp>
    <xdr:clientData/>
  </xdr:twoCellAnchor>
  <xdr:oneCellAnchor>
    <xdr:from>
      <xdr:col>2</xdr:col>
      <xdr:colOff>342901</xdr:colOff>
      <xdr:row>7</xdr:row>
      <xdr:rowOff>37229</xdr:rowOff>
    </xdr:from>
    <xdr:ext cx="3028950" cy="554191"/>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1971676" y="1685054"/>
          <a:ext cx="3028950" cy="554191"/>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ctr" anchorCtr="0" upright="1">
          <a:spAutoFit/>
        </a:bodyPr>
        <a:lstStyle/>
        <a:p>
          <a:pPr algn="l" rtl="0">
            <a:defRPr sz="1000"/>
          </a:pPr>
          <a:r>
            <a:rPr lang="en-US" sz="1200" b="0" i="0" u="none" strike="noStrike" baseline="0">
              <a:solidFill>
                <a:srgbClr val="000000"/>
              </a:solidFill>
              <a:latin typeface="Arial"/>
              <a:cs typeface="Arial"/>
            </a:rPr>
            <a:t>Useamman vuoden kysynnän jakautumisen huomioimalla saadaan kausivaihtelu-ennusteisiinkin "tasoittavaa" vaikutusta</a:t>
          </a:r>
          <a:endParaRPr lang="en-US" sz="1400" b="0" i="0" u="none" strike="noStrike" baseline="0">
            <a:solidFill>
              <a:srgbClr val="000000"/>
            </a:solidFill>
            <a:latin typeface="Arial"/>
            <a:cs typeface="Aria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6.emf"/><Relationship Id="rId3" Type="http://schemas.openxmlformats.org/officeDocument/2006/relationships/vmlDrawing" Target="../drawings/vmlDrawing3.vml"/><Relationship Id="rId7" Type="http://schemas.openxmlformats.org/officeDocument/2006/relationships/image" Target="../media/image3.emf"/><Relationship Id="rId12" Type="http://schemas.openxmlformats.org/officeDocument/2006/relationships/oleObject" Target="../embeddings/oleObject6.bin"/><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3.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4.emf"/><Relationship Id="rId1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8.bin"/><Relationship Id="rId5" Type="http://schemas.openxmlformats.org/officeDocument/2006/relationships/image" Target="../media/image8.emf"/><Relationship Id="rId4" Type="http://schemas.openxmlformats.org/officeDocument/2006/relationships/oleObject" Target="../embeddings/oleObject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2"/>
  <sheetViews>
    <sheetView tabSelected="1" zoomScale="75" zoomScaleNormal="75" workbookViewId="0"/>
  </sheetViews>
  <sheetFormatPr defaultRowHeight="12.75" x14ac:dyDescent="0.2"/>
  <cols>
    <col min="1" max="1" width="4.140625" style="29" customWidth="1"/>
    <col min="2" max="2" width="2" style="29" hidden="1" customWidth="1"/>
    <col min="3" max="7" width="11.42578125" style="29" customWidth="1"/>
    <col min="8" max="16384" width="9.140625" style="29"/>
  </cols>
  <sheetData>
    <row r="1" spans="1:21" ht="15.75" x14ac:dyDescent="0.25">
      <c r="A1" s="170"/>
      <c r="B1" s="170"/>
      <c r="C1" s="175" t="s">
        <v>174</v>
      </c>
      <c r="D1" s="175" t="s">
        <v>175</v>
      </c>
      <c r="E1" s="175" t="s">
        <v>162</v>
      </c>
      <c r="F1" s="175" t="s">
        <v>176</v>
      </c>
      <c r="G1" s="175" t="s">
        <v>163</v>
      </c>
      <c r="R1" s="339"/>
      <c r="S1" s="385"/>
      <c r="T1" s="385"/>
      <c r="U1" s="385"/>
    </row>
    <row r="2" spans="1:21" x14ac:dyDescent="0.2">
      <c r="A2" s="171" t="s">
        <v>164</v>
      </c>
      <c r="B2" s="172">
        <v>9</v>
      </c>
      <c r="C2" s="173">
        <f>0.1*(1-0.1)^B2</f>
        <v>3.874204890000002E-2</v>
      </c>
      <c r="D2" s="173">
        <f>0.5*(1-0.5)^B2</f>
        <v>9.765625E-4</v>
      </c>
      <c r="E2" s="174">
        <v>0.1</v>
      </c>
      <c r="F2" s="174">
        <v>0</v>
      </c>
      <c r="G2" s="174">
        <v>0</v>
      </c>
    </row>
    <row r="3" spans="1:21" x14ac:dyDescent="0.2">
      <c r="A3" s="171" t="s">
        <v>165</v>
      </c>
      <c r="B3" s="172">
        <v>8</v>
      </c>
      <c r="C3" s="173">
        <f t="shared" ref="C3:C11" si="0">0.1*(1-0.1)^B3</f>
        <v>4.3046721000000017E-2</v>
      </c>
      <c r="D3" s="173">
        <f t="shared" ref="D3:D11" si="1">0.5*(1-0.5)^B3</f>
        <v>1.953125E-3</v>
      </c>
      <c r="E3" s="174">
        <v>0.1</v>
      </c>
      <c r="F3" s="174">
        <v>0</v>
      </c>
      <c r="G3" s="174">
        <v>0</v>
      </c>
    </row>
    <row r="4" spans="1:21" x14ac:dyDescent="0.2">
      <c r="A4" s="171" t="s">
        <v>166</v>
      </c>
      <c r="B4" s="172">
        <v>7</v>
      </c>
      <c r="C4" s="173">
        <f t="shared" si="0"/>
        <v>4.7829690000000015E-2</v>
      </c>
      <c r="D4" s="173">
        <f t="shared" si="1"/>
        <v>3.90625E-3</v>
      </c>
      <c r="E4" s="174">
        <v>0.1</v>
      </c>
      <c r="F4" s="174">
        <v>0</v>
      </c>
      <c r="G4" s="174">
        <v>0</v>
      </c>
    </row>
    <row r="5" spans="1:21" x14ac:dyDescent="0.2">
      <c r="A5" s="171" t="s">
        <v>167</v>
      </c>
      <c r="B5" s="172">
        <v>6</v>
      </c>
      <c r="C5" s="173">
        <f t="shared" si="0"/>
        <v>5.314410000000002E-2</v>
      </c>
      <c r="D5" s="173">
        <f t="shared" si="1"/>
        <v>7.8125E-3</v>
      </c>
      <c r="E5" s="174">
        <v>0.1</v>
      </c>
      <c r="F5" s="174">
        <v>0</v>
      </c>
      <c r="G5" s="174">
        <v>0</v>
      </c>
    </row>
    <row r="6" spans="1:21" x14ac:dyDescent="0.2">
      <c r="A6" s="171" t="s">
        <v>168</v>
      </c>
      <c r="B6" s="172">
        <v>5</v>
      </c>
      <c r="C6" s="173">
        <f t="shared" si="0"/>
        <v>5.9049000000000018E-2</v>
      </c>
      <c r="D6" s="173">
        <f t="shared" si="1"/>
        <v>1.5625E-2</v>
      </c>
      <c r="E6" s="174">
        <v>0.1</v>
      </c>
      <c r="F6" s="174">
        <v>0</v>
      </c>
      <c r="G6" s="174">
        <v>0</v>
      </c>
    </row>
    <row r="7" spans="1:21" x14ac:dyDescent="0.2">
      <c r="A7" s="171" t="s">
        <v>169</v>
      </c>
      <c r="B7" s="172">
        <v>4</v>
      </c>
      <c r="C7" s="173">
        <f t="shared" si="0"/>
        <v>6.5610000000000016E-2</v>
      </c>
      <c r="D7" s="173">
        <f t="shared" si="1"/>
        <v>3.125E-2</v>
      </c>
      <c r="E7" s="174">
        <v>0.1</v>
      </c>
      <c r="F7" s="174">
        <v>0</v>
      </c>
      <c r="G7" s="174">
        <v>0</v>
      </c>
    </row>
    <row r="8" spans="1:21" x14ac:dyDescent="0.2">
      <c r="A8" s="171" t="s">
        <v>170</v>
      </c>
      <c r="B8" s="172">
        <v>3</v>
      </c>
      <c r="C8" s="173">
        <f t="shared" si="0"/>
        <v>7.2900000000000006E-2</v>
      </c>
      <c r="D8" s="173">
        <f t="shared" si="1"/>
        <v>6.25E-2</v>
      </c>
      <c r="E8" s="174">
        <v>0.1</v>
      </c>
      <c r="F8" s="174">
        <v>0</v>
      </c>
      <c r="G8" s="174">
        <v>0</v>
      </c>
    </row>
    <row r="9" spans="1:21" x14ac:dyDescent="0.2">
      <c r="A9" s="171" t="s">
        <v>171</v>
      </c>
      <c r="B9" s="172">
        <v>2</v>
      </c>
      <c r="C9" s="173">
        <f t="shared" si="0"/>
        <v>8.1000000000000016E-2</v>
      </c>
      <c r="D9" s="173">
        <f t="shared" si="1"/>
        <v>0.125</v>
      </c>
      <c r="E9" s="174">
        <v>0.1</v>
      </c>
      <c r="F9" s="174">
        <v>0.33329999999999999</v>
      </c>
      <c r="G9" s="174">
        <v>0</v>
      </c>
    </row>
    <row r="10" spans="1:21" x14ac:dyDescent="0.2">
      <c r="A10" s="171" t="s">
        <v>172</v>
      </c>
      <c r="B10" s="172">
        <v>1</v>
      </c>
      <c r="C10" s="173">
        <f t="shared" si="0"/>
        <v>9.0000000000000011E-2</v>
      </c>
      <c r="D10" s="173">
        <f t="shared" si="1"/>
        <v>0.25</v>
      </c>
      <c r="E10" s="174">
        <v>0.1</v>
      </c>
      <c r="F10" s="174">
        <v>0.33329999999999999</v>
      </c>
      <c r="G10" s="174">
        <v>0</v>
      </c>
    </row>
    <row r="11" spans="1:21" x14ac:dyDescent="0.2">
      <c r="A11" s="171" t="s">
        <v>173</v>
      </c>
      <c r="B11" s="172">
        <v>0</v>
      </c>
      <c r="C11" s="173">
        <f t="shared" si="0"/>
        <v>0.1</v>
      </c>
      <c r="D11" s="173">
        <f t="shared" si="1"/>
        <v>0.5</v>
      </c>
      <c r="E11" s="174">
        <v>0.1</v>
      </c>
      <c r="F11" s="174">
        <v>0.33329999999999999</v>
      </c>
      <c r="G11" s="174">
        <v>1</v>
      </c>
    </row>
    <row r="12" spans="1:21" x14ac:dyDescent="0.2">
      <c r="C12" s="176"/>
      <c r="D12" s="176"/>
      <c r="E12" s="176"/>
      <c r="F12" s="176"/>
      <c r="G12" s="176"/>
    </row>
  </sheetData>
  <phoneticPr fontId="2" type="noConversion"/>
  <printOptions horizontalCentered="1"/>
  <pageMargins left="0.47244094488188981" right="0.47244094488188981" top="0.59055118110236227" bottom="0.70866141732283472" header="0.47244094488188981" footer="0.47244094488188981"/>
  <pageSetup paperSize="9" scale="82" orientation="landscape" r:id="rId1"/>
  <headerFooter alignWithMargins="0">
    <oddFooter>&amp;L&amp;F&amp;C&amp;A&amp;R1/17</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1"/>
  <sheetViews>
    <sheetView zoomScale="75" zoomScaleNormal="75" workbookViewId="0"/>
  </sheetViews>
  <sheetFormatPr defaultColWidth="18.7109375" defaultRowHeight="18" x14ac:dyDescent="0.25"/>
  <cols>
    <col min="1" max="1" width="18.7109375" style="18" customWidth="1"/>
    <col min="2" max="3" width="19.85546875" style="18" customWidth="1"/>
    <col min="4" max="6" width="18.7109375" style="17" customWidth="1"/>
    <col min="7" max="13" width="18.7109375" style="106" customWidth="1"/>
    <col min="14" max="16384" width="18.7109375" style="17"/>
  </cols>
  <sheetData>
    <row r="1" spans="1:3" ht="18.75" thickBot="1" x14ac:dyDescent="0.3">
      <c r="A1" s="240" t="s">
        <v>88</v>
      </c>
      <c r="B1" s="238" t="s">
        <v>183</v>
      </c>
      <c r="C1" s="239" t="s">
        <v>184</v>
      </c>
    </row>
    <row r="2" spans="1:3" x14ac:dyDescent="0.25">
      <c r="A2" s="107" t="s">
        <v>89</v>
      </c>
      <c r="B2" s="108">
        <v>53</v>
      </c>
      <c r="C2" s="109">
        <v>45</v>
      </c>
    </row>
    <row r="3" spans="1:3" x14ac:dyDescent="0.25">
      <c r="A3" s="110" t="s">
        <v>90</v>
      </c>
      <c r="B3" s="111">
        <v>36</v>
      </c>
      <c r="C3" s="112">
        <v>43</v>
      </c>
    </row>
    <row r="4" spans="1:3" x14ac:dyDescent="0.25">
      <c r="A4" s="110" t="s">
        <v>91</v>
      </c>
      <c r="B4" s="111">
        <v>88</v>
      </c>
      <c r="C4" s="112">
        <v>89</v>
      </c>
    </row>
    <row r="5" spans="1:3" x14ac:dyDescent="0.25">
      <c r="A5" s="110" t="s">
        <v>92</v>
      </c>
      <c r="B5" s="111">
        <v>84</v>
      </c>
      <c r="C5" s="112">
        <v>79</v>
      </c>
    </row>
    <row r="6" spans="1:3" x14ac:dyDescent="0.25">
      <c r="A6" s="110" t="s">
        <v>93</v>
      </c>
      <c r="B6" s="111">
        <v>86</v>
      </c>
      <c r="C6" s="112">
        <v>84</v>
      </c>
    </row>
    <row r="7" spans="1:3" x14ac:dyDescent="0.25">
      <c r="A7" s="110" t="s">
        <v>94</v>
      </c>
      <c r="B7" s="111">
        <v>64</v>
      </c>
      <c r="C7" s="112">
        <v>66</v>
      </c>
    </row>
    <row r="8" spans="1:3" x14ac:dyDescent="0.25">
      <c r="A8" s="110" t="s">
        <v>95</v>
      </c>
      <c r="B8" s="111">
        <v>45</v>
      </c>
      <c r="C8" s="112">
        <v>49</v>
      </c>
    </row>
    <row r="9" spans="1:3" x14ac:dyDescent="0.25">
      <c r="A9" s="110" t="s">
        <v>96</v>
      </c>
      <c r="B9" s="111">
        <v>48</v>
      </c>
      <c r="C9" s="112">
        <v>48</v>
      </c>
    </row>
    <row r="10" spans="1:3" x14ac:dyDescent="0.25">
      <c r="A10" s="110" t="s">
        <v>34</v>
      </c>
      <c r="B10" s="111">
        <v>39</v>
      </c>
      <c r="C10" s="112">
        <v>43</v>
      </c>
    </row>
    <row r="11" spans="1:3" x14ac:dyDescent="0.25">
      <c r="A11" s="110" t="s">
        <v>97</v>
      </c>
      <c r="B11" s="111">
        <v>67</v>
      </c>
      <c r="C11" s="112">
        <v>76</v>
      </c>
    </row>
    <row r="12" spans="1:3" x14ac:dyDescent="0.25">
      <c r="A12" s="110" t="s">
        <v>98</v>
      </c>
      <c r="B12" s="111">
        <v>54</v>
      </c>
      <c r="C12" s="112">
        <v>59</v>
      </c>
    </row>
    <row r="13" spans="1:3" x14ac:dyDescent="0.25">
      <c r="A13" s="110" t="s">
        <v>99</v>
      </c>
      <c r="B13" s="111">
        <v>73</v>
      </c>
      <c r="C13" s="112">
        <v>77</v>
      </c>
    </row>
    <row r="14" spans="1:3" x14ac:dyDescent="0.25">
      <c r="A14" s="110" t="s">
        <v>100</v>
      </c>
      <c r="B14" s="111">
        <v>65</v>
      </c>
      <c r="C14" s="112">
        <v>56</v>
      </c>
    </row>
    <row r="15" spans="1:3" x14ac:dyDescent="0.25">
      <c r="A15" s="110" t="s">
        <v>101</v>
      </c>
      <c r="B15" s="111">
        <v>29</v>
      </c>
      <c r="C15" s="112">
        <v>28</v>
      </c>
    </row>
    <row r="16" spans="1:3" x14ac:dyDescent="0.25">
      <c r="A16" s="110" t="s">
        <v>102</v>
      </c>
      <c r="B16" s="111">
        <v>52</v>
      </c>
      <c r="C16" s="112">
        <v>51</v>
      </c>
    </row>
    <row r="17" spans="1:13" x14ac:dyDescent="0.25">
      <c r="A17" s="110" t="s">
        <v>103</v>
      </c>
      <c r="B17" s="111">
        <v>22</v>
      </c>
      <c r="C17" s="112">
        <v>27</v>
      </c>
    </row>
    <row r="18" spans="1:13" x14ac:dyDescent="0.25">
      <c r="A18" s="110" t="s">
        <v>104</v>
      </c>
      <c r="B18" s="111">
        <v>76</v>
      </c>
      <c r="C18" s="112">
        <v>76</v>
      </c>
    </row>
    <row r="19" spans="1:13" x14ac:dyDescent="0.25">
      <c r="A19" s="110" t="s">
        <v>105</v>
      </c>
      <c r="B19" s="111">
        <v>32</v>
      </c>
      <c r="C19" s="112">
        <v>34</v>
      </c>
    </row>
    <row r="20" spans="1:13" x14ac:dyDescent="0.25">
      <c r="A20" s="110" t="s">
        <v>106</v>
      </c>
      <c r="B20" s="111">
        <v>51</v>
      </c>
      <c r="C20" s="112">
        <v>60</v>
      </c>
    </row>
    <row r="21" spans="1:13" ht="18.75" thickBot="1" x14ac:dyDescent="0.3">
      <c r="A21" s="113" t="s">
        <v>107</v>
      </c>
      <c r="B21" s="114">
        <v>37</v>
      </c>
      <c r="C21" s="115">
        <v>32</v>
      </c>
    </row>
    <row r="23" spans="1:13" ht="18.75" thickBot="1" x14ac:dyDescent="0.3">
      <c r="A23" s="19"/>
      <c r="B23" s="19"/>
      <c r="C23" s="19"/>
      <c r="D23" s="20"/>
      <c r="E23" s="20"/>
      <c r="F23" s="20"/>
      <c r="G23" s="116"/>
      <c r="H23" s="116"/>
      <c r="I23" s="116"/>
    </row>
    <row r="25" spans="1:13" x14ac:dyDescent="0.25">
      <c r="A25" s="17" t="s">
        <v>108</v>
      </c>
      <c r="B25" s="17"/>
      <c r="C25" s="106"/>
      <c r="D25" s="106"/>
      <c r="E25" s="106"/>
      <c r="F25" s="106"/>
      <c r="J25" s="17"/>
      <c r="K25" s="17"/>
      <c r="L25" s="17"/>
      <c r="M25" s="17"/>
    </row>
    <row r="26" spans="1:13" ht="18.75" thickBot="1" x14ac:dyDescent="0.3">
      <c r="A26" s="17"/>
      <c r="B26" s="17"/>
      <c r="C26" s="106"/>
      <c r="D26" s="106"/>
      <c r="E26" s="106"/>
      <c r="F26" s="106"/>
      <c r="J26" s="17"/>
      <c r="K26" s="17"/>
      <c r="L26" s="17"/>
      <c r="M26" s="17"/>
    </row>
    <row r="27" spans="1:13" ht="18.75" x14ac:dyDescent="0.3">
      <c r="A27" s="119" t="s">
        <v>109</v>
      </c>
      <c r="B27" s="119"/>
      <c r="C27" s="106"/>
      <c r="F27" s="106"/>
      <c r="J27" s="17"/>
      <c r="K27" s="17"/>
      <c r="L27" s="17"/>
      <c r="M27" s="17"/>
    </row>
    <row r="28" spans="1:13" x14ac:dyDescent="0.25">
      <c r="A28" s="120" t="s">
        <v>110</v>
      </c>
      <c r="B28" s="121">
        <v>0.96587226723889996</v>
      </c>
      <c r="C28" s="106"/>
      <c r="F28" s="106"/>
      <c r="J28" s="17"/>
      <c r="K28" s="17"/>
      <c r="L28" s="17"/>
      <c r="M28" s="17"/>
    </row>
    <row r="29" spans="1:13" x14ac:dyDescent="0.25">
      <c r="A29" s="120" t="s">
        <v>111</v>
      </c>
      <c r="B29" s="121">
        <v>0.93290923662121295</v>
      </c>
      <c r="C29" s="106"/>
      <c r="F29" s="106"/>
      <c r="J29" s="17"/>
      <c r="K29" s="17"/>
      <c r="L29" s="17"/>
      <c r="M29" s="17"/>
    </row>
    <row r="30" spans="1:13" x14ac:dyDescent="0.25">
      <c r="A30" s="120" t="s">
        <v>112</v>
      </c>
      <c r="B30" s="122">
        <v>0.92918197198905816</v>
      </c>
      <c r="C30" s="106"/>
      <c r="D30" s="106"/>
      <c r="E30" s="106"/>
      <c r="F30" s="106"/>
      <c r="J30" s="17"/>
      <c r="K30" s="17"/>
      <c r="L30" s="17"/>
      <c r="M30" s="17"/>
    </row>
    <row r="31" spans="1:13" x14ac:dyDescent="0.25">
      <c r="A31" s="120" t="s">
        <v>113</v>
      </c>
      <c r="B31" s="122">
        <v>5.126057959462142</v>
      </c>
      <c r="C31" s="106"/>
      <c r="D31" s="106"/>
      <c r="E31" s="106"/>
      <c r="F31" s="106"/>
      <c r="J31" s="17"/>
      <c r="K31" s="17"/>
      <c r="L31" s="17"/>
      <c r="M31" s="17"/>
    </row>
    <row r="32" spans="1:13" ht="18.75" thickBot="1" x14ac:dyDescent="0.3">
      <c r="A32" s="123" t="s">
        <v>114</v>
      </c>
      <c r="B32" s="123">
        <v>20</v>
      </c>
      <c r="C32" s="106"/>
      <c r="D32" s="106"/>
      <c r="E32" s="106"/>
      <c r="F32" s="106"/>
      <c r="J32" s="17"/>
      <c r="K32" s="17"/>
      <c r="L32" s="17"/>
      <c r="M32" s="17"/>
    </row>
    <row r="33" spans="1:14" x14ac:dyDescent="0.25">
      <c r="A33" s="17"/>
      <c r="B33" s="17"/>
      <c r="C33" s="106"/>
      <c r="D33" s="106"/>
      <c r="E33" s="106"/>
      <c r="F33" s="106"/>
      <c r="J33" s="17"/>
      <c r="K33" s="17"/>
      <c r="L33" s="17"/>
      <c r="M33" s="17"/>
    </row>
    <row r="34" spans="1:14" ht="18.75" thickBot="1" x14ac:dyDescent="0.3">
      <c r="A34" s="17" t="s">
        <v>115</v>
      </c>
      <c r="B34" s="17"/>
      <c r="C34" s="106"/>
      <c r="D34" s="106"/>
      <c r="E34" s="106"/>
      <c r="F34" s="106"/>
      <c r="J34" s="17"/>
      <c r="K34" s="17"/>
      <c r="L34" s="17"/>
      <c r="M34" s="17"/>
    </row>
    <row r="35" spans="1:14" ht="18.75" x14ac:dyDescent="0.3">
      <c r="A35" s="124"/>
      <c r="B35" s="124" t="s">
        <v>116</v>
      </c>
      <c r="C35" s="125" t="s">
        <v>117</v>
      </c>
      <c r="D35" s="125" t="s">
        <v>118</v>
      </c>
      <c r="E35" s="125" t="s">
        <v>94</v>
      </c>
      <c r="F35" s="125" t="s">
        <v>119</v>
      </c>
      <c r="J35" s="17"/>
      <c r="K35" s="17"/>
      <c r="L35" s="17"/>
      <c r="M35" s="17"/>
    </row>
    <row r="36" spans="1:14" x14ac:dyDescent="0.25">
      <c r="A36" s="120" t="s">
        <v>120</v>
      </c>
      <c r="B36" s="120">
        <v>1</v>
      </c>
      <c r="C36" s="126">
        <v>6576.8235363322274</v>
      </c>
      <c r="D36" s="126">
        <v>6576.8235363322274</v>
      </c>
      <c r="E36" s="126">
        <v>250.29326562248187</v>
      </c>
      <c r="F36" s="126">
        <v>5.2695149114314812E-12</v>
      </c>
    </row>
    <row r="37" spans="1:14" x14ac:dyDescent="0.25">
      <c r="A37" s="120" t="s">
        <v>121</v>
      </c>
      <c r="B37" s="120">
        <v>18</v>
      </c>
      <c r="C37" s="126">
        <v>472.9764636677732</v>
      </c>
      <c r="D37" s="126">
        <v>26.276470203765179</v>
      </c>
      <c r="E37" s="126"/>
      <c r="F37" s="126"/>
    </row>
    <row r="38" spans="1:14" ht="18.75" thickBot="1" x14ac:dyDescent="0.3">
      <c r="A38" s="123" t="s">
        <v>122</v>
      </c>
      <c r="B38" s="123">
        <v>19</v>
      </c>
      <c r="C38" s="127">
        <v>7049.8</v>
      </c>
      <c r="D38" s="127"/>
      <c r="E38" s="127"/>
      <c r="F38" s="127"/>
    </row>
    <row r="39" spans="1:14" ht="18.75" thickBot="1" x14ac:dyDescent="0.3">
      <c r="A39" s="17"/>
      <c r="B39" s="17"/>
      <c r="C39" s="106"/>
      <c r="D39" s="106"/>
      <c r="E39" s="106"/>
      <c r="F39" s="106"/>
      <c r="K39" s="17"/>
      <c r="L39" s="17"/>
    </row>
    <row r="40" spans="1:14" ht="18.75" x14ac:dyDescent="0.3">
      <c r="A40" s="124"/>
      <c r="B40" s="124" t="s">
        <v>123</v>
      </c>
      <c r="C40" s="125" t="s">
        <v>113</v>
      </c>
      <c r="D40" s="125" t="s">
        <v>124</v>
      </c>
      <c r="E40" s="125" t="s">
        <v>125</v>
      </c>
      <c r="F40" s="125" t="s">
        <v>126</v>
      </c>
      <c r="G40" s="125" t="s">
        <v>127</v>
      </c>
      <c r="H40" s="125" t="s">
        <v>128</v>
      </c>
      <c r="I40" s="125" t="s">
        <v>129</v>
      </c>
      <c r="K40" s="17"/>
      <c r="L40" s="17"/>
    </row>
    <row r="41" spans="1:14" x14ac:dyDescent="0.25">
      <c r="A41" s="120" t="s">
        <v>130</v>
      </c>
      <c r="B41" s="128">
        <v>4.1844096308967673</v>
      </c>
      <c r="C41" s="126">
        <v>3.4759323548824481</v>
      </c>
      <c r="D41" s="126">
        <v>1.2038236661939525</v>
      </c>
      <c r="E41" s="126">
        <v>0.24425071776229512</v>
      </c>
      <c r="F41" s="126">
        <v>-3.1182589154068685</v>
      </c>
      <c r="G41" s="126">
        <v>11.487078177200402</v>
      </c>
      <c r="H41" s="126">
        <v>-3.1182589154068685</v>
      </c>
      <c r="I41" s="126">
        <v>11.487078177200402</v>
      </c>
      <c r="K41" s="17"/>
      <c r="L41" s="17"/>
    </row>
    <row r="42" spans="1:14" ht="18.75" thickBot="1" x14ac:dyDescent="0.3">
      <c r="A42" s="123" t="s">
        <v>131</v>
      </c>
      <c r="B42" s="129">
        <v>0.94306249535155739</v>
      </c>
      <c r="C42" s="127">
        <v>5.9609556603808518E-2</v>
      </c>
      <c r="D42" s="127">
        <v>15.820659455992399</v>
      </c>
      <c r="E42" s="127">
        <v>5.2695149114314901E-12</v>
      </c>
      <c r="F42" s="127">
        <v>0.81782736715400062</v>
      </c>
      <c r="G42" s="127">
        <v>1.0682976235491142</v>
      </c>
      <c r="H42" s="127">
        <v>0.81782736715400062</v>
      </c>
      <c r="I42" s="127">
        <v>1.0682976235491142</v>
      </c>
    </row>
    <row r="43" spans="1:14" x14ac:dyDescent="0.25">
      <c r="A43" s="17"/>
      <c r="B43" s="17"/>
      <c r="C43" s="17"/>
      <c r="G43" s="17"/>
      <c r="H43" s="17"/>
      <c r="I43" s="17"/>
    </row>
    <row r="44" spans="1:14" x14ac:dyDescent="0.25">
      <c r="A44" s="17"/>
      <c r="B44" s="17"/>
      <c r="C44" s="17"/>
      <c r="G44" s="17"/>
      <c r="H44" s="17"/>
      <c r="I44" s="17"/>
    </row>
    <row r="45" spans="1:14" ht="18.75" thickBot="1" x14ac:dyDescent="0.3">
      <c r="D45" s="29"/>
      <c r="E45" s="29"/>
      <c r="F45" s="29"/>
      <c r="G45" s="29"/>
      <c r="H45" s="29"/>
      <c r="I45" s="29"/>
      <c r="J45" s="29"/>
      <c r="K45" s="29"/>
      <c r="L45" s="29"/>
      <c r="M45" s="29"/>
      <c r="N45" s="29"/>
    </row>
    <row r="46" spans="1:14" x14ac:dyDescent="0.25">
      <c r="B46" s="179" t="s">
        <v>185</v>
      </c>
      <c r="C46" s="180" t="s">
        <v>186</v>
      </c>
      <c r="D46" s="29"/>
      <c r="E46" s="29"/>
      <c r="F46" s="29"/>
      <c r="G46" s="29"/>
      <c r="H46" s="29"/>
      <c r="I46" s="29"/>
      <c r="J46" s="29"/>
      <c r="K46" s="29"/>
      <c r="L46" s="29"/>
      <c r="M46" s="29"/>
      <c r="N46" s="29"/>
    </row>
    <row r="47" spans="1:14" ht="19.5" thickBot="1" x14ac:dyDescent="0.35">
      <c r="B47" s="117">
        <v>80</v>
      </c>
      <c r="C47" s="118">
        <f>B41+B42*80</f>
        <v>79.629409259021358</v>
      </c>
      <c r="D47" s="29"/>
      <c r="E47" s="29"/>
      <c r="F47" s="29"/>
      <c r="G47" s="29"/>
      <c r="H47" s="29"/>
      <c r="I47" s="29"/>
      <c r="J47" s="29"/>
      <c r="K47" s="29"/>
      <c r="L47" s="29"/>
      <c r="M47" s="29"/>
      <c r="N47" s="29"/>
    </row>
    <row r="48" spans="1:14" x14ac:dyDescent="0.25">
      <c r="D48" s="29"/>
      <c r="E48" s="29"/>
      <c r="F48" s="29"/>
      <c r="G48" s="29"/>
      <c r="H48" s="29"/>
      <c r="I48" s="29"/>
      <c r="J48" s="29"/>
      <c r="K48" s="29"/>
      <c r="L48" s="29"/>
      <c r="M48" s="29"/>
      <c r="N48" s="29"/>
    </row>
    <row r="49" spans="4:14" x14ac:dyDescent="0.25">
      <c r="D49" s="29"/>
      <c r="E49" s="29"/>
      <c r="F49" s="29"/>
      <c r="G49" s="29"/>
      <c r="H49" s="29"/>
      <c r="I49" s="29"/>
      <c r="J49" s="29"/>
      <c r="K49" s="29"/>
      <c r="L49" s="29"/>
      <c r="M49" s="29"/>
      <c r="N49" s="29"/>
    </row>
    <row r="50" spans="4:14" x14ac:dyDescent="0.25">
      <c r="D50" s="29"/>
      <c r="E50" s="29"/>
      <c r="F50" s="29"/>
      <c r="G50" s="29"/>
      <c r="H50" s="29"/>
      <c r="I50" s="29"/>
      <c r="J50" s="29"/>
      <c r="K50" s="29"/>
      <c r="L50" s="29"/>
      <c r="M50" s="29"/>
      <c r="N50" s="29"/>
    </row>
    <row r="51" spans="4:14" x14ac:dyDescent="0.25">
      <c r="D51" s="29"/>
      <c r="E51" s="29"/>
      <c r="F51" s="29"/>
      <c r="G51" s="29"/>
      <c r="H51" s="29"/>
      <c r="I51" s="29"/>
      <c r="J51" s="29"/>
      <c r="K51" s="29"/>
      <c r="L51" s="29"/>
      <c r="M51" s="29"/>
      <c r="N51" s="29"/>
    </row>
  </sheetData>
  <phoneticPr fontId="2" type="noConversion"/>
  <printOptions horizontalCentered="1" headings="1"/>
  <pageMargins left="0.47244094488188981" right="0.47244094488188981" top="0.59055118110236227" bottom="0.70866141732283472" header="0.47244094488188981" footer="0.47244094488188981"/>
  <pageSetup paperSize="9" scale="53" orientation="portrait" cellComments="asDisplayed" r:id="rId1"/>
  <headerFooter alignWithMargins="0">
    <oddFooter>&amp;L&amp;F&amp;C&amp;A&amp;R10/17</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4"/>
  <sheetViews>
    <sheetView zoomScale="75" zoomScaleNormal="75" workbookViewId="0"/>
  </sheetViews>
  <sheetFormatPr defaultRowHeight="12.75" x14ac:dyDescent="0.2"/>
  <cols>
    <col min="1" max="1" width="17.7109375" style="29" bestFit="1" customWidth="1"/>
    <col min="2" max="5" width="15.5703125" style="29" customWidth="1"/>
    <col min="6" max="16384" width="9.140625" style="29"/>
  </cols>
  <sheetData>
    <row r="1" spans="1:12" ht="18.75" thickBot="1" x14ac:dyDescent="0.3">
      <c r="A1" s="17"/>
      <c r="B1" s="73" t="s">
        <v>39</v>
      </c>
      <c r="C1" s="73" t="s">
        <v>40</v>
      </c>
      <c r="D1" s="73" t="s">
        <v>41</v>
      </c>
      <c r="E1" s="73" t="s">
        <v>42</v>
      </c>
    </row>
    <row r="2" spans="1:12" ht="18.75" thickBot="1" x14ac:dyDescent="0.3">
      <c r="A2" s="74" t="s">
        <v>14</v>
      </c>
      <c r="B2" s="24">
        <v>1847</v>
      </c>
      <c r="C2" s="24">
        <v>2045</v>
      </c>
      <c r="D2" s="24">
        <v>1986</v>
      </c>
      <c r="E2" s="75" t="s">
        <v>11</v>
      </c>
      <c r="H2" s="76"/>
    </row>
    <row r="3" spans="1:12" ht="18" x14ac:dyDescent="0.25">
      <c r="A3" s="77" t="s">
        <v>15</v>
      </c>
      <c r="B3" s="27">
        <v>2669</v>
      </c>
      <c r="C3" s="27">
        <v>2321</v>
      </c>
      <c r="D3" s="27">
        <v>2564</v>
      </c>
      <c r="E3" s="27"/>
      <c r="G3" s="78"/>
      <c r="H3" s="76"/>
    </row>
    <row r="4" spans="1:12" ht="18" x14ac:dyDescent="0.25">
      <c r="A4" s="77" t="s">
        <v>16</v>
      </c>
      <c r="B4" s="27">
        <v>2467</v>
      </c>
      <c r="C4" s="27">
        <v>2419</v>
      </c>
      <c r="D4" s="27">
        <v>2635</v>
      </c>
      <c r="E4" s="27"/>
      <c r="G4" s="78"/>
      <c r="H4" s="76"/>
    </row>
    <row r="5" spans="1:12" ht="18" x14ac:dyDescent="0.25">
      <c r="A5" s="77" t="s">
        <v>17</v>
      </c>
      <c r="B5" s="27">
        <v>2432</v>
      </c>
      <c r="C5" s="27">
        <v>2088</v>
      </c>
      <c r="D5" s="27">
        <v>2150</v>
      </c>
      <c r="E5" s="27"/>
      <c r="H5" s="76"/>
    </row>
    <row r="6" spans="1:12" ht="18" x14ac:dyDescent="0.25">
      <c r="A6" s="77" t="s">
        <v>18</v>
      </c>
      <c r="B6" s="27">
        <v>2464</v>
      </c>
      <c r="C6" s="27">
        <v>2667</v>
      </c>
      <c r="D6" s="27">
        <v>2201</v>
      </c>
      <c r="E6" s="27"/>
      <c r="G6" s="78"/>
      <c r="H6" s="76"/>
    </row>
    <row r="7" spans="1:12" ht="18" x14ac:dyDescent="0.25">
      <c r="A7" s="77" t="s">
        <v>19</v>
      </c>
      <c r="B7" s="27">
        <v>2378</v>
      </c>
      <c r="C7" s="27">
        <v>2122</v>
      </c>
      <c r="D7" s="27">
        <v>2663</v>
      </c>
      <c r="E7" s="27"/>
      <c r="G7" s="78"/>
      <c r="H7" s="76"/>
    </row>
    <row r="8" spans="1:12" ht="18" x14ac:dyDescent="0.25">
      <c r="A8" s="77" t="s">
        <v>20</v>
      </c>
      <c r="B8" s="27">
        <v>2217</v>
      </c>
      <c r="C8" s="27">
        <v>2206</v>
      </c>
      <c r="D8" s="27">
        <v>2055</v>
      </c>
      <c r="E8" s="27"/>
      <c r="H8" s="76"/>
    </row>
    <row r="9" spans="1:12" ht="18" x14ac:dyDescent="0.25">
      <c r="A9" s="77" t="s">
        <v>21</v>
      </c>
      <c r="B9" s="27">
        <v>2445</v>
      </c>
      <c r="C9" s="27">
        <v>1869</v>
      </c>
      <c r="D9" s="27">
        <v>1678</v>
      </c>
      <c r="E9" s="27"/>
      <c r="H9" s="76"/>
    </row>
    <row r="10" spans="1:12" ht="18" x14ac:dyDescent="0.25">
      <c r="A10" s="77" t="s">
        <v>22</v>
      </c>
      <c r="B10" s="27">
        <v>1894</v>
      </c>
      <c r="C10" s="27">
        <v>2441</v>
      </c>
      <c r="D10" s="27">
        <v>1845</v>
      </c>
      <c r="E10" s="27"/>
      <c r="H10" s="76"/>
    </row>
    <row r="11" spans="1:12" ht="18" x14ac:dyDescent="0.25">
      <c r="A11" s="77" t="s">
        <v>23</v>
      </c>
      <c r="B11" s="27">
        <v>1922</v>
      </c>
      <c r="C11" s="27">
        <v>2291</v>
      </c>
      <c r="D11" s="27">
        <v>2065</v>
      </c>
      <c r="E11" s="27"/>
      <c r="H11" s="76"/>
    </row>
    <row r="12" spans="1:12" ht="18" x14ac:dyDescent="0.25">
      <c r="A12" s="77" t="s">
        <v>24</v>
      </c>
      <c r="B12" s="27">
        <v>2431</v>
      </c>
      <c r="C12" s="27">
        <v>2364</v>
      </c>
      <c r="D12" s="27">
        <v>2147</v>
      </c>
      <c r="E12" s="27"/>
      <c r="G12" s="78"/>
      <c r="H12" s="76"/>
    </row>
    <row r="13" spans="1:12" ht="18.75" thickBot="1" x14ac:dyDescent="0.3">
      <c r="A13" s="79" t="s">
        <v>25</v>
      </c>
      <c r="B13" s="80">
        <v>2274</v>
      </c>
      <c r="C13" s="80">
        <v>2189</v>
      </c>
      <c r="D13" s="80">
        <v>2451</v>
      </c>
      <c r="E13" s="80"/>
      <c r="G13" s="78"/>
      <c r="H13" s="76"/>
    </row>
    <row r="14" spans="1:12" ht="18.75" thickBot="1" x14ac:dyDescent="0.3">
      <c r="B14" s="293">
        <f>SUM(B2:B13)</f>
        <v>27440</v>
      </c>
      <c r="C14" s="293">
        <f>SUM(C2:C13)</f>
        <v>27022</v>
      </c>
      <c r="D14" s="293">
        <f>SUM(D2:D13)</f>
        <v>26440</v>
      </c>
    </row>
    <row r="15" spans="1:12" ht="13.5" thickBot="1" x14ac:dyDescent="0.25">
      <c r="A15" s="50"/>
      <c r="B15" s="50"/>
      <c r="C15" s="50"/>
      <c r="D15" s="50"/>
      <c r="E15" s="50"/>
      <c r="F15" s="50"/>
      <c r="G15" s="50"/>
      <c r="H15" s="50"/>
      <c r="I15" s="50"/>
      <c r="J15" s="50"/>
      <c r="K15" s="50"/>
      <c r="L15" s="50"/>
    </row>
    <row r="17" spans="1:14" ht="13.5" thickBot="1" x14ac:dyDescent="0.25"/>
    <row r="18" spans="1:14" ht="18" x14ac:dyDescent="0.25">
      <c r="A18" s="81" t="s">
        <v>46</v>
      </c>
      <c r="B18" s="24">
        <v>1847</v>
      </c>
      <c r="C18" s="17"/>
      <c r="D18" s="17"/>
      <c r="E18" s="17"/>
      <c r="F18" s="17"/>
      <c r="G18" s="17"/>
      <c r="H18" s="17"/>
      <c r="I18" s="17"/>
      <c r="J18" s="17"/>
      <c r="K18" s="17"/>
      <c r="L18" s="17"/>
      <c r="M18" s="17"/>
      <c r="N18" s="17"/>
    </row>
    <row r="19" spans="1:14" ht="18" x14ac:dyDescent="0.25">
      <c r="A19" s="82" t="s">
        <v>47</v>
      </c>
      <c r="B19" s="27">
        <v>2669</v>
      </c>
      <c r="C19" s="17"/>
      <c r="D19" s="17"/>
      <c r="E19" s="17"/>
      <c r="F19" s="17"/>
      <c r="G19" s="17"/>
      <c r="H19" s="17"/>
      <c r="J19" s="17"/>
      <c r="K19" s="17"/>
      <c r="L19" s="17"/>
      <c r="M19" s="17"/>
      <c r="N19" s="17"/>
    </row>
    <row r="20" spans="1:14" ht="18" x14ac:dyDescent="0.25">
      <c r="A20" s="82" t="s">
        <v>48</v>
      </c>
      <c r="B20" s="27">
        <v>2467</v>
      </c>
      <c r="C20" s="17"/>
      <c r="D20" s="17"/>
      <c r="E20" s="17"/>
      <c r="F20" s="17"/>
      <c r="G20" s="17"/>
      <c r="H20" s="17"/>
      <c r="I20" s="17"/>
      <c r="J20" s="17"/>
      <c r="K20" s="17"/>
      <c r="L20" s="17"/>
      <c r="M20" s="17"/>
      <c r="N20" s="17"/>
    </row>
    <row r="21" spans="1:14" ht="18" x14ac:dyDescent="0.25">
      <c r="A21" s="82" t="s">
        <v>49</v>
      </c>
      <c r="B21" s="27">
        <v>2432</v>
      </c>
      <c r="C21" s="17"/>
      <c r="D21" s="17"/>
      <c r="E21" s="17"/>
      <c r="F21" s="17"/>
      <c r="G21" s="17"/>
      <c r="H21" s="17"/>
      <c r="I21" s="17"/>
      <c r="J21" s="17"/>
      <c r="K21" s="17"/>
      <c r="L21" s="17"/>
      <c r="M21" s="17"/>
      <c r="N21" s="17"/>
    </row>
    <row r="22" spans="1:14" ht="18" x14ac:dyDescent="0.25">
      <c r="A22" s="82" t="s">
        <v>50</v>
      </c>
      <c r="B22" s="27">
        <v>2464</v>
      </c>
      <c r="C22" s="17"/>
      <c r="D22" s="17"/>
      <c r="E22" s="17"/>
      <c r="F22" s="17"/>
      <c r="G22" s="17"/>
      <c r="H22" s="17"/>
      <c r="I22" s="17"/>
      <c r="J22" s="17"/>
      <c r="K22" s="17"/>
      <c r="L22" s="17"/>
      <c r="M22" s="17"/>
      <c r="N22" s="17"/>
    </row>
    <row r="23" spans="1:14" ht="18" x14ac:dyDescent="0.25">
      <c r="A23" s="82" t="s">
        <v>51</v>
      </c>
      <c r="B23" s="27">
        <v>2378</v>
      </c>
      <c r="C23" s="17"/>
      <c r="D23" s="17"/>
      <c r="E23" s="17"/>
      <c r="F23" s="17"/>
      <c r="G23" s="17"/>
      <c r="H23" s="17"/>
      <c r="I23" s="17"/>
      <c r="J23" s="17"/>
      <c r="K23" s="17"/>
      <c r="L23" s="17"/>
      <c r="M23" s="17"/>
      <c r="N23" s="17"/>
    </row>
    <row r="24" spans="1:14" ht="18" x14ac:dyDescent="0.25">
      <c r="A24" s="82" t="s">
        <v>52</v>
      </c>
      <c r="B24" s="27">
        <v>2217</v>
      </c>
      <c r="C24" s="17"/>
      <c r="D24" s="17"/>
      <c r="E24" s="17"/>
      <c r="F24" s="17"/>
      <c r="G24" s="17"/>
      <c r="H24" s="17"/>
      <c r="I24" s="17"/>
      <c r="J24" s="17"/>
      <c r="K24" s="17"/>
      <c r="L24" s="17"/>
      <c r="M24" s="17"/>
      <c r="N24" s="17"/>
    </row>
    <row r="25" spans="1:14" ht="18" x14ac:dyDescent="0.25">
      <c r="A25" s="82" t="s">
        <v>53</v>
      </c>
      <c r="B25" s="27">
        <v>2445</v>
      </c>
      <c r="C25" s="17"/>
      <c r="D25" s="17"/>
      <c r="E25" s="17"/>
      <c r="F25" s="17"/>
      <c r="G25" s="17"/>
      <c r="H25" s="17"/>
      <c r="I25" s="17"/>
      <c r="J25" s="17"/>
      <c r="K25" s="17"/>
      <c r="L25" s="17"/>
      <c r="M25" s="17"/>
      <c r="N25" s="17"/>
    </row>
    <row r="26" spans="1:14" ht="18" x14ac:dyDescent="0.25">
      <c r="A26" s="82" t="s">
        <v>54</v>
      </c>
      <c r="B26" s="27">
        <v>1894</v>
      </c>
      <c r="C26" s="17"/>
      <c r="D26" s="17"/>
      <c r="E26" s="17"/>
      <c r="F26" s="17"/>
      <c r="G26" s="17"/>
      <c r="H26" s="17"/>
      <c r="I26" s="17"/>
      <c r="J26" s="17"/>
      <c r="K26" s="17"/>
      <c r="L26" s="17"/>
      <c r="M26" s="17"/>
      <c r="N26" s="17"/>
    </row>
    <row r="27" spans="1:14" ht="18" x14ac:dyDescent="0.25">
      <c r="A27" s="82" t="s">
        <v>55</v>
      </c>
      <c r="B27" s="27">
        <v>1922</v>
      </c>
      <c r="C27" s="17"/>
      <c r="D27" s="17"/>
      <c r="E27" s="17"/>
      <c r="F27" s="17"/>
      <c r="G27" s="17"/>
      <c r="H27" s="17"/>
      <c r="I27" s="17"/>
      <c r="J27" s="17"/>
      <c r="K27" s="17"/>
      <c r="L27" s="17"/>
      <c r="M27" s="17"/>
      <c r="N27" s="17"/>
    </row>
    <row r="28" spans="1:14" ht="18" x14ac:dyDescent="0.25">
      <c r="A28" s="82" t="s">
        <v>56</v>
      </c>
      <c r="B28" s="27">
        <v>2431</v>
      </c>
      <c r="C28" s="17"/>
      <c r="D28" s="17"/>
      <c r="E28" s="17"/>
      <c r="F28" s="17"/>
      <c r="G28" s="17"/>
      <c r="H28" s="17"/>
      <c r="I28" s="17"/>
      <c r="J28" s="17"/>
      <c r="K28" s="17"/>
      <c r="L28" s="17"/>
      <c r="M28" s="17"/>
      <c r="N28" s="17"/>
    </row>
    <row r="29" spans="1:14" ht="18" x14ac:dyDescent="0.25">
      <c r="A29" s="83" t="s">
        <v>57</v>
      </c>
      <c r="B29" s="84">
        <v>2274</v>
      </c>
      <c r="C29" s="17"/>
      <c r="D29" s="17"/>
      <c r="E29" s="17"/>
      <c r="F29" s="17"/>
      <c r="G29" s="17"/>
      <c r="H29" s="17"/>
      <c r="I29" s="17"/>
      <c r="J29" s="17"/>
      <c r="K29" s="17"/>
      <c r="L29" s="17"/>
      <c r="M29" s="17"/>
      <c r="N29" s="17"/>
    </row>
    <row r="30" spans="1:14" ht="18" x14ac:dyDescent="0.25">
      <c r="A30" s="85" t="s">
        <v>58</v>
      </c>
      <c r="B30" s="86">
        <v>2045</v>
      </c>
      <c r="C30" s="17"/>
      <c r="D30" s="17"/>
      <c r="E30" s="17"/>
      <c r="F30" s="17"/>
      <c r="G30" s="17"/>
      <c r="H30" s="17"/>
      <c r="I30" s="17"/>
      <c r="J30" s="17"/>
      <c r="K30" s="17"/>
      <c r="L30" s="17"/>
      <c r="M30" s="17"/>
      <c r="N30" s="17"/>
    </row>
    <row r="31" spans="1:14" ht="18" x14ac:dyDescent="0.25">
      <c r="A31" s="82" t="s">
        <v>59</v>
      </c>
      <c r="B31" s="27">
        <v>2321</v>
      </c>
      <c r="C31" s="17"/>
      <c r="D31" s="17"/>
      <c r="E31" s="17"/>
      <c r="F31" s="17"/>
      <c r="G31" s="17"/>
      <c r="H31" s="17"/>
      <c r="I31" s="17"/>
      <c r="J31" s="17"/>
      <c r="K31" s="17"/>
      <c r="L31" s="17"/>
      <c r="M31" s="17"/>
      <c r="N31" s="17"/>
    </row>
    <row r="32" spans="1:14" ht="18" x14ac:dyDescent="0.25">
      <c r="A32" s="82" t="s">
        <v>60</v>
      </c>
      <c r="B32" s="27">
        <v>2419</v>
      </c>
      <c r="C32" s="17"/>
      <c r="D32" s="17"/>
      <c r="E32" s="17"/>
      <c r="F32" s="17"/>
      <c r="G32" s="17"/>
      <c r="H32" s="17"/>
      <c r="I32" s="17"/>
      <c r="J32" s="17"/>
      <c r="K32" s="17"/>
      <c r="L32" s="17"/>
      <c r="M32" s="17"/>
      <c r="N32" s="17"/>
    </row>
    <row r="33" spans="1:14" ht="18" x14ac:dyDescent="0.25">
      <c r="A33" s="82" t="s">
        <v>61</v>
      </c>
      <c r="B33" s="27">
        <v>2088</v>
      </c>
      <c r="C33" s="17"/>
      <c r="D33" s="17"/>
      <c r="E33" s="17"/>
      <c r="F33" s="17"/>
      <c r="G33" s="17"/>
      <c r="H33" s="17"/>
      <c r="I33" s="17"/>
      <c r="J33" s="17"/>
      <c r="K33" s="17"/>
      <c r="L33" s="17"/>
      <c r="M33" s="17"/>
      <c r="N33" s="17"/>
    </row>
    <row r="34" spans="1:14" ht="18" x14ac:dyDescent="0.25">
      <c r="A34" s="82" t="s">
        <v>62</v>
      </c>
      <c r="B34" s="27">
        <v>2667</v>
      </c>
      <c r="C34" s="17"/>
      <c r="D34" s="17"/>
      <c r="E34" s="17"/>
      <c r="F34" s="17"/>
      <c r="G34" s="17"/>
      <c r="H34" s="17"/>
      <c r="I34" s="17"/>
      <c r="J34" s="17"/>
      <c r="K34" s="17"/>
      <c r="L34" s="17"/>
      <c r="M34" s="17"/>
      <c r="N34" s="17"/>
    </row>
    <row r="35" spans="1:14" ht="18" x14ac:dyDescent="0.25">
      <c r="A35" s="82" t="s">
        <v>63</v>
      </c>
      <c r="B35" s="27">
        <v>2122</v>
      </c>
      <c r="C35" s="17"/>
      <c r="D35" s="17"/>
      <c r="E35" s="17"/>
      <c r="F35" s="17"/>
      <c r="G35" s="17"/>
      <c r="H35" s="17"/>
      <c r="I35" s="17"/>
      <c r="J35" s="17"/>
      <c r="K35" s="17"/>
      <c r="L35" s="17"/>
      <c r="M35" s="17"/>
      <c r="N35" s="17"/>
    </row>
    <row r="36" spans="1:14" ht="18" x14ac:dyDescent="0.25">
      <c r="A36" s="82" t="s">
        <v>64</v>
      </c>
      <c r="B36" s="27">
        <v>2206</v>
      </c>
      <c r="C36" s="17"/>
      <c r="D36" s="17"/>
      <c r="E36" s="17"/>
      <c r="F36" s="17"/>
      <c r="G36" s="17"/>
      <c r="H36" s="17"/>
      <c r="I36" s="17"/>
      <c r="J36" s="17"/>
      <c r="K36" s="17"/>
      <c r="L36" s="17"/>
      <c r="M36" s="17"/>
      <c r="N36" s="17"/>
    </row>
    <row r="37" spans="1:14" ht="18" x14ac:dyDescent="0.25">
      <c r="A37" s="82" t="s">
        <v>65</v>
      </c>
      <c r="B37" s="27">
        <v>1869</v>
      </c>
      <c r="C37" s="17"/>
      <c r="D37" s="17"/>
      <c r="E37" s="17"/>
      <c r="F37" s="17"/>
      <c r="G37" s="17"/>
      <c r="H37" s="17"/>
      <c r="I37" s="17"/>
      <c r="J37" s="17"/>
      <c r="K37" s="17"/>
      <c r="L37" s="17"/>
      <c r="M37" s="17"/>
      <c r="N37" s="17"/>
    </row>
    <row r="38" spans="1:14" ht="18" x14ac:dyDescent="0.25">
      <c r="A38" s="82" t="s">
        <v>66</v>
      </c>
      <c r="B38" s="27">
        <v>2441</v>
      </c>
      <c r="C38" s="17"/>
      <c r="D38" s="17"/>
      <c r="E38" s="17"/>
      <c r="F38" s="17"/>
      <c r="G38" s="17"/>
      <c r="H38" s="17"/>
      <c r="I38" s="17"/>
      <c r="J38" s="17"/>
      <c r="K38" s="17"/>
      <c r="L38" s="17"/>
      <c r="M38" s="17"/>
      <c r="N38" s="17"/>
    </row>
    <row r="39" spans="1:14" ht="18" x14ac:dyDescent="0.25">
      <c r="A39" s="82" t="s">
        <v>67</v>
      </c>
      <c r="B39" s="27">
        <v>2291</v>
      </c>
      <c r="C39" s="17"/>
      <c r="D39" s="17"/>
      <c r="E39" s="17"/>
      <c r="F39" s="17"/>
      <c r="G39" s="17"/>
      <c r="H39" s="17"/>
      <c r="I39" s="17"/>
      <c r="J39" s="17"/>
      <c r="K39" s="17"/>
      <c r="L39" s="17"/>
      <c r="M39" s="17"/>
      <c r="N39" s="17"/>
    </row>
    <row r="40" spans="1:14" ht="18" x14ac:dyDescent="0.25">
      <c r="A40" s="82" t="s">
        <v>68</v>
      </c>
      <c r="B40" s="27">
        <v>2364</v>
      </c>
      <c r="C40" s="17"/>
      <c r="D40" s="17"/>
      <c r="E40" s="17"/>
      <c r="F40" s="17"/>
      <c r="G40" s="17"/>
      <c r="H40" s="17"/>
      <c r="I40" s="17"/>
      <c r="J40" s="17"/>
      <c r="K40" s="17"/>
      <c r="L40" s="17"/>
      <c r="M40" s="17"/>
      <c r="N40" s="17"/>
    </row>
    <row r="41" spans="1:14" ht="18" x14ac:dyDescent="0.25">
      <c r="A41" s="83" t="s">
        <v>69</v>
      </c>
      <c r="B41" s="84">
        <v>2189</v>
      </c>
      <c r="C41" s="17"/>
      <c r="D41" s="17"/>
      <c r="E41" s="17"/>
      <c r="F41" s="17"/>
      <c r="G41" s="17"/>
      <c r="H41" s="17"/>
      <c r="I41" s="17"/>
      <c r="J41" s="17"/>
      <c r="K41" s="17"/>
      <c r="L41" s="17"/>
      <c r="M41" s="17"/>
      <c r="N41" s="17"/>
    </row>
    <row r="42" spans="1:14" ht="18" x14ac:dyDescent="0.25">
      <c r="A42" s="85" t="s">
        <v>70</v>
      </c>
      <c r="B42" s="86">
        <v>1986</v>
      </c>
      <c r="C42" s="17"/>
      <c r="D42" s="17"/>
      <c r="E42" s="17"/>
      <c r="F42" s="17"/>
      <c r="G42" s="17"/>
      <c r="H42" s="17"/>
      <c r="I42" s="17"/>
      <c r="J42" s="17"/>
      <c r="K42" s="17"/>
      <c r="L42" s="17"/>
      <c r="M42" s="17"/>
      <c r="N42" s="17"/>
    </row>
    <row r="43" spans="1:14" ht="18" x14ac:dyDescent="0.25">
      <c r="A43" s="82" t="s">
        <v>71</v>
      </c>
      <c r="B43" s="27">
        <v>2564</v>
      </c>
      <c r="C43" s="17"/>
      <c r="D43" s="17"/>
      <c r="E43" s="17"/>
      <c r="F43" s="17"/>
      <c r="G43" s="17"/>
      <c r="H43" s="17"/>
      <c r="I43" s="17"/>
      <c r="J43" s="17"/>
      <c r="K43" s="17"/>
      <c r="L43" s="17"/>
      <c r="M43" s="17"/>
      <c r="N43" s="17"/>
    </row>
    <row r="44" spans="1:14" ht="18" x14ac:dyDescent="0.25">
      <c r="A44" s="82" t="s">
        <v>72</v>
      </c>
      <c r="B44" s="27">
        <v>2635</v>
      </c>
      <c r="C44" s="17"/>
      <c r="D44" s="17"/>
      <c r="E44" s="17"/>
      <c r="F44" s="17"/>
      <c r="G44" s="17"/>
      <c r="H44" s="17"/>
      <c r="I44" s="17"/>
      <c r="J44" s="17"/>
      <c r="K44" s="17"/>
      <c r="L44" s="17"/>
      <c r="M44" s="17"/>
      <c r="N44" s="17"/>
    </row>
    <row r="45" spans="1:14" ht="18" x14ac:dyDescent="0.25">
      <c r="A45" s="82" t="s">
        <v>73</v>
      </c>
      <c r="B45" s="27">
        <v>2150</v>
      </c>
      <c r="C45" s="17"/>
      <c r="D45" s="17"/>
      <c r="E45" s="17"/>
      <c r="F45" s="17"/>
      <c r="G45" s="17"/>
      <c r="H45" s="17"/>
      <c r="I45" s="17"/>
      <c r="J45" s="17"/>
      <c r="K45" s="17"/>
      <c r="L45" s="17"/>
      <c r="M45" s="17"/>
      <c r="N45" s="17"/>
    </row>
    <row r="46" spans="1:14" ht="18" x14ac:dyDescent="0.25">
      <c r="A46" s="82" t="s">
        <v>74</v>
      </c>
      <c r="B46" s="27">
        <v>2201</v>
      </c>
      <c r="C46" s="17"/>
      <c r="D46" s="17"/>
      <c r="E46" s="17"/>
      <c r="F46" s="17"/>
      <c r="G46" s="17"/>
      <c r="H46" s="17"/>
      <c r="I46" s="17"/>
      <c r="J46" s="17"/>
      <c r="K46" s="17"/>
      <c r="L46" s="17"/>
      <c r="M46" s="17"/>
      <c r="N46" s="17"/>
    </row>
    <row r="47" spans="1:14" ht="18" x14ac:dyDescent="0.25">
      <c r="A47" s="82" t="s">
        <v>75</v>
      </c>
      <c r="B47" s="27">
        <v>2663</v>
      </c>
      <c r="C47" s="17"/>
      <c r="D47" s="17"/>
      <c r="E47" s="17"/>
      <c r="F47" s="17"/>
      <c r="G47" s="17"/>
      <c r="H47" s="17"/>
      <c r="I47" s="17"/>
      <c r="J47" s="17"/>
      <c r="K47" s="17"/>
      <c r="L47" s="17"/>
      <c r="M47" s="17"/>
      <c r="N47" s="17"/>
    </row>
    <row r="48" spans="1:14" ht="18" x14ac:dyDescent="0.25">
      <c r="A48" s="82" t="s">
        <v>76</v>
      </c>
      <c r="B48" s="27">
        <v>2055</v>
      </c>
      <c r="C48" s="17"/>
      <c r="D48" s="17"/>
      <c r="E48" s="17"/>
      <c r="F48" s="17"/>
      <c r="G48" s="17"/>
      <c r="H48" s="17"/>
      <c r="I48" s="17"/>
      <c r="J48" s="17"/>
      <c r="K48" s="17"/>
      <c r="L48" s="17"/>
      <c r="M48" s="17"/>
      <c r="N48" s="17"/>
    </row>
    <row r="49" spans="1:14" ht="18" x14ac:dyDescent="0.25">
      <c r="A49" s="82" t="s">
        <v>77</v>
      </c>
      <c r="B49" s="27">
        <v>1678</v>
      </c>
      <c r="C49" s="17"/>
      <c r="D49" s="17"/>
      <c r="E49" s="17"/>
      <c r="F49" s="17"/>
      <c r="G49" s="17"/>
      <c r="H49" s="17"/>
      <c r="I49" s="17"/>
      <c r="J49" s="17"/>
      <c r="K49" s="17"/>
      <c r="L49" s="17"/>
      <c r="M49" s="17"/>
      <c r="N49" s="17"/>
    </row>
    <row r="50" spans="1:14" ht="18" x14ac:dyDescent="0.25">
      <c r="A50" s="82" t="s">
        <v>78</v>
      </c>
      <c r="B50" s="27">
        <v>1845</v>
      </c>
      <c r="C50" s="17"/>
      <c r="D50" s="17"/>
      <c r="E50" s="17"/>
      <c r="F50" s="17"/>
      <c r="G50" s="17"/>
      <c r="H50" s="17"/>
      <c r="I50" s="17"/>
      <c r="J50" s="17"/>
      <c r="K50" s="17"/>
      <c r="L50" s="17"/>
      <c r="M50" s="17"/>
      <c r="N50" s="17"/>
    </row>
    <row r="51" spans="1:14" ht="18" x14ac:dyDescent="0.25">
      <c r="A51" s="82" t="s">
        <v>79</v>
      </c>
      <c r="B51" s="27">
        <v>2065</v>
      </c>
      <c r="C51" s="17"/>
      <c r="D51" s="17"/>
      <c r="E51" s="17"/>
      <c r="F51" s="17"/>
      <c r="G51" s="17"/>
      <c r="H51" s="17"/>
      <c r="I51" s="17"/>
      <c r="J51" s="17"/>
      <c r="K51" s="17"/>
      <c r="L51" s="17"/>
      <c r="M51" s="17"/>
      <c r="N51" s="17"/>
    </row>
    <row r="52" spans="1:14" ht="18" x14ac:dyDescent="0.25">
      <c r="A52" s="82" t="s">
        <v>80</v>
      </c>
      <c r="B52" s="27">
        <v>2147</v>
      </c>
      <c r="C52" s="17"/>
      <c r="D52" s="17"/>
      <c r="E52" s="17"/>
      <c r="F52" s="17"/>
      <c r="G52" s="17"/>
      <c r="H52" s="17"/>
      <c r="I52" s="17"/>
      <c r="J52" s="17"/>
      <c r="K52" s="17"/>
      <c r="L52" s="17"/>
      <c r="M52" s="17"/>
      <c r="N52" s="17"/>
    </row>
    <row r="53" spans="1:14" ht="18.75" thickBot="1" x14ac:dyDescent="0.3">
      <c r="A53" s="82" t="s">
        <v>81</v>
      </c>
      <c r="B53" s="27">
        <v>2451</v>
      </c>
      <c r="C53" s="17"/>
      <c r="D53" s="17"/>
      <c r="E53" s="17"/>
      <c r="F53" s="17"/>
      <c r="G53" s="17"/>
      <c r="H53" s="17"/>
      <c r="I53" s="17"/>
      <c r="J53" s="17"/>
      <c r="K53" s="17"/>
      <c r="L53" s="17"/>
      <c r="M53" s="17"/>
      <c r="N53" s="17"/>
    </row>
    <row r="54" spans="1:14" ht="18.75" thickBot="1" x14ac:dyDescent="0.3">
      <c r="A54" s="87" t="s">
        <v>82</v>
      </c>
      <c r="B54" s="88" t="s">
        <v>43</v>
      </c>
      <c r="C54" s="17"/>
      <c r="D54" s="17"/>
      <c r="E54" s="17"/>
      <c r="F54" s="17"/>
      <c r="G54" s="17"/>
      <c r="H54" s="17"/>
      <c r="I54" s="17"/>
      <c r="J54" s="17"/>
      <c r="K54" s="17"/>
      <c r="L54" s="17"/>
      <c r="M54" s="17"/>
      <c r="N54" s="17"/>
    </row>
  </sheetData>
  <phoneticPr fontId="2" type="noConversion"/>
  <printOptions horizontalCentered="1"/>
  <pageMargins left="0.47244094488188981" right="0.47244094488188981" top="0.59055118110236227" bottom="0.70866141732283472" header="0.47244094488188981" footer="0.47244094488188981"/>
  <pageSetup paperSize="9" scale="65" orientation="portrait" cellComments="asDisplayed" r:id="rId1"/>
  <headerFooter alignWithMargins="0">
    <oddFooter>&amp;L&amp;F&amp;C&amp;A&amp;R11/17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V70"/>
  <sheetViews>
    <sheetView zoomScale="75" zoomScaleNormal="50" workbookViewId="0"/>
  </sheetViews>
  <sheetFormatPr defaultRowHeight="18" x14ac:dyDescent="0.25"/>
  <cols>
    <col min="1" max="1" width="18.42578125" style="17" customWidth="1"/>
    <col min="2" max="11" width="14" style="17" customWidth="1"/>
    <col min="12" max="12" width="18.42578125" style="17" customWidth="1"/>
    <col min="13" max="13" width="14.140625" style="17" customWidth="1"/>
    <col min="14" max="22" width="13.85546875" style="17" customWidth="1"/>
    <col min="23" max="16384" width="9.140625" style="17"/>
  </cols>
  <sheetData>
    <row r="5" spans="1:22" ht="18.75" thickBot="1" x14ac:dyDescent="0.3"/>
    <row r="6" spans="1:22" s="233" customFormat="1" ht="36.75" thickBot="1" x14ac:dyDescent="0.25">
      <c r="B6" s="234" t="s">
        <v>26</v>
      </c>
      <c r="C6" s="234" t="s">
        <v>83</v>
      </c>
      <c r="D6" s="235" t="s">
        <v>188</v>
      </c>
      <c r="E6" s="236" t="s">
        <v>13</v>
      </c>
      <c r="F6" s="234" t="s">
        <v>84</v>
      </c>
      <c r="G6" s="235" t="s">
        <v>188</v>
      </c>
      <c r="H6" s="236" t="s">
        <v>13</v>
      </c>
      <c r="I6" s="234" t="s">
        <v>85</v>
      </c>
      <c r="J6" s="235" t="s">
        <v>188</v>
      </c>
      <c r="K6" s="236" t="s">
        <v>13</v>
      </c>
      <c r="M6" s="234" t="s">
        <v>26</v>
      </c>
      <c r="N6" s="234" t="s">
        <v>179</v>
      </c>
      <c r="O6" s="235" t="s">
        <v>188</v>
      </c>
      <c r="P6" s="236" t="s">
        <v>13</v>
      </c>
      <c r="Q6" s="234" t="s">
        <v>180</v>
      </c>
      <c r="R6" s="235" t="s">
        <v>188</v>
      </c>
      <c r="S6" s="236" t="s">
        <v>13</v>
      </c>
      <c r="T6" s="234" t="s">
        <v>181</v>
      </c>
      <c r="U6" s="235" t="s">
        <v>188</v>
      </c>
      <c r="V6" s="236" t="s">
        <v>13</v>
      </c>
    </row>
    <row r="7" spans="1:22" x14ac:dyDescent="0.25">
      <c r="A7" s="89" t="s">
        <v>46</v>
      </c>
      <c r="B7" s="24">
        <v>1847</v>
      </c>
      <c r="C7" s="186"/>
      <c r="D7" s="187"/>
      <c r="E7" s="188"/>
      <c r="F7" s="192"/>
      <c r="G7" s="193"/>
      <c r="H7" s="194"/>
      <c r="I7" s="90"/>
      <c r="J7" s="91"/>
      <c r="K7" s="92"/>
      <c r="L7" s="89" t="s">
        <v>46</v>
      </c>
      <c r="M7" s="24">
        <v>1847</v>
      </c>
      <c r="N7" s="200">
        <f>M7</f>
        <v>1847</v>
      </c>
      <c r="O7" s="201"/>
      <c r="P7" s="202"/>
      <c r="Q7" s="206">
        <f>M7</f>
        <v>1847</v>
      </c>
      <c r="R7" s="207"/>
      <c r="S7" s="208"/>
      <c r="T7" s="212">
        <f>M7</f>
        <v>1847</v>
      </c>
      <c r="U7" s="213"/>
      <c r="V7" s="214"/>
    </row>
    <row r="8" spans="1:22" x14ac:dyDescent="0.25">
      <c r="A8" s="93" t="s">
        <v>47</v>
      </c>
      <c r="B8" s="27">
        <v>2669</v>
      </c>
      <c r="C8" s="186">
        <f t="shared" ref="C8:C43" si="0">B7</f>
        <v>1847</v>
      </c>
      <c r="D8" s="187">
        <f t="shared" ref="D8:D42" si="1">B8-C8</f>
        <v>822</v>
      </c>
      <c r="E8" s="188">
        <f t="shared" ref="E8:E42" si="2">ABS(D8)</f>
        <v>822</v>
      </c>
      <c r="F8" s="192"/>
      <c r="G8" s="193"/>
      <c r="H8" s="194"/>
      <c r="I8" s="90"/>
      <c r="J8" s="91"/>
      <c r="K8" s="92"/>
      <c r="L8" s="93" t="s">
        <v>47</v>
      </c>
      <c r="M8" s="27">
        <v>2669</v>
      </c>
      <c r="N8" s="205">
        <f>0.1*M7+(0.9*N7)</f>
        <v>1847</v>
      </c>
      <c r="O8" s="203">
        <f>M8-N8</f>
        <v>822</v>
      </c>
      <c r="P8" s="204">
        <f t="shared" ref="P8:P42" si="3">ABS(O8)</f>
        <v>822</v>
      </c>
      <c r="Q8" s="211">
        <f>0.2*M7+(0.8*Q7)</f>
        <v>1847.0000000000002</v>
      </c>
      <c r="R8" s="209">
        <f>M8-Q8</f>
        <v>821.99999999999977</v>
      </c>
      <c r="S8" s="210">
        <f>ABS(R8)</f>
        <v>821.99999999999977</v>
      </c>
      <c r="T8" s="217">
        <f>0.3*M7+(0.7*T7)</f>
        <v>1847</v>
      </c>
      <c r="U8" s="215">
        <f>M8-T8</f>
        <v>822</v>
      </c>
      <c r="V8" s="216">
        <f>ABS(U8)</f>
        <v>822</v>
      </c>
    </row>
    <row r="9" spans="1:22" x14ac:dyDescent="0.25">
      <c r="A9" s="93" t="s">
        <v>48</v>
      </c>
      <c r="B9" s="27">
        <v>2467</v>
      </c>
      <c r="C9" s="186">
        <f t="shared" si="0"/>
        <v>2669</v>
      </c>
      <c r="D9" s="187">
        <f t="shared" si="1"/>
        <v>-202</v>
      </c>
      <c r="E9" s="188">
        <f t="shared" si="2"/>
        <v>202</v>
      </c>
      <c r="F9" s="192">
        <f t="shared" ref="F9:F43" si="4">(B7+B8)/2</f>
        <v>2258</v>
      </c>
      <c r="G9" s="195">
        <f t="shared" ref="G9:G42" si="5">B9-F9</f>
        <v>209</v>
      </c>
      <c r="H9" s="196">
        <f t="shared" ref="H9:H42" si="6">ABS(G9)</f>
        <v>209</v>
      </c>
      <c r="I9" s="90"/>
      <c r="J9" s="197"/>
      <c r="K9" s="198"/>
      <c r="L9" s="93" t="s">
        <v>48</v>
      </c>
      <c r="M9" s="27">
        <v>2467</v>
      </c>
      <c r="N9" s="205">
        <f t="shared" ref="N9:N42" si="7">0.1*M8+(0.9*N8)</f>
        <v>1929.2</v>
      </c>
      <c r="O9" s="203">
        <f t="shared" ref="O9:O42" si="8">M9-N9</f>
        <v>537.79999999999995</v>
      </c>
      <c r="P9" s="204">
        <f t="shared" si="3"/>
        <v>537.79999999999995</v>
      </c>
      <c r="Q9" s="211">
        <f t="shared" ref="Q9:Q42" si="9">0.2*M8+(0.8*Q8)</f>
        <v>2011.4000000000005</v>
      </c>
      <c r="R9" s="209">
        <f t="shared" ref="R9:R42" si="10">M9-Q9</f>
        <v>455.59999999999945</v>
      </c>
      <c r="S9" s="210">
        <f t="shared" ref="S9:S42" si="11">ABS(R9)</f>
        <v>455.59999999999945</v>
      </c>
      <c r="T9" s="217">
        <f t="shared" ref="T9:T42" si="12">0.3*M8+(0.7*T8)</f>
        <v>2093.6</v>
      </c>
      <c r="U9" s="215">
        <f t="shared" ref="U9:U42" si="13">M9-T9</f>
        <v>373.40000000000009</v>
      </c>
      <c r="V9" s="216">
        <f t="shared" ref="V9:V42" si="14">ABS(U9)</f>
        <v>373.40000000000009</v>
      </c>
    </row>
    <row r="10" spans="1:22" x14ac:dyDescent="0.25">
      <c r="A10" s="93" t="s">
        <v>49</v>
      </c>
      <c r="B10" s="27">
        <v>2432</v>
      </c>
      <c r="C10" s="186">
        <f t="shared" si="0"/>
        <v>2467</v>
      </c>
      <c r="D10" s="187">
        <f t="shared" si="1"/>
        <v>-35</v>
      </c>
      <c r="E10" s="188">
        <f t="shared" si="2"/>
        <v>35</v>
      </c>
      <c r="F10" s="192">
        <f t="shared" si="4"/>
        <v>2568</v>
      </c>
      <c r="G10" s="195">
        <f t="shared" si="5"/>
        <v>-136</v>
      </c>
      <c r="H10" s="196">
        <f t="shared" si="6"/>
        <v>136</v>
      </c>
      <c r="I10" s="199">
        <f t="shared" ref="I10:I43" si="15">(B7+B8+B9)/3</f>
        <v>2327.6666666666665</v>
      </c>
      <c r="J10" s="197">
        <f t="shared" ref="J10:J42" si="16">B10-I10</f>
        <v>104.33333333333348</v>
      </c>
      <c r="K10" s="198">
        <f t="shared" ref="K10:K42" si="17">ABS(J10)</f>
        <v>104.33333333333348</v>
      </c>
      <c r="L10" s="93" t="s">
        <v>49</v>
      </c>
      <c r="M10" s="27">
        <v>2432</v>
      </c>
      <c r="N10" s="205">
        <f t="shared" si="7"/>
        <v>1982.98</v>
      </c>
      <c r="O10" s="203">
        <f t="shared" si="8"/>
        <v>449.02</v>
      </c>
      <c r="P10" s="204">
        <f t="shared" si="3"/>
        <v>449.02</v>
      </c>
      <c r="Q10" s="211">
        <f t="shared" si="9"/>
        <v>2102.5200000000004</v>
      </c>
      <c r="R10" s="209">
        <f t="shared" si="10"/>
        <v>329.47999999999956</v>
      </c>
      <c r="S10" s="210">
        <f t="shared" si="11"/>
        <v>329.47999999999956</v>
      </c>
      <c r="T10" s="217">
        <f t="shared" si="12"/>
        <v>2205.62</v>
      </c>
      <c r="U10" s="215">
        <f t="shared" si="13"/>
        <v>226.38000000000011</v>
      </c>
      <c r="V10" s="216">
        <f t="shared" si="14"/>
        <v>226.38000000000011</v>
      </c>
    </row>
    <row r="11" spans="1:22" x14ac:dyDescent="0.25">
      <c r="A11" s="93" t="s">
        <v>50</v>
      </c>
      <c r="B11" s="27">
        <v>2464</v>
      </c>
      <c r="C11" s="186">
        <f t="shared" si="0"/>
        <v>2432</v>
      </c>
      <c r="D11" s="187">
        <f t="shared" si="1"/>
        <v>32</v>
      </c>
      <c r="E11" s="188">
        <f t="shared" si="2"/>
        <v>32</v>
      </c>
      <c r="F11" s="192">
        <f t="shared" si="4"/>
        <v>2449.5</v>
      </c>
      <c r="G11" s="195">
        <f t="shared" si="5"/>
        <v>14.5</v>
      </c>
      <c r="H11" s="196">
        <f t="shared" si="6"/>
        <v>14.5</v>
      </c>
      <c r="I11" s="199">
        <f t="shared" si="15"/>
        <v>2522.6666666666665</v>
      </c>
      <c r="J11" s="197">
        <f t="shared" si="16"/>
        <v>-58.666666666666515</v>
      </c>
      <c r="K11" s="198">
        <f t="shared" si="17"/>
        <v>58.666666666666515</v>
      </c>
      <c r="L11" s="93" t="s">
        <v>50</v>
      </c>
      <c r="M11" s="27">
        <v>2464</v>
      </c>
      <c r="N11" s="205">
        <f t="shared" si="7"/>
        <v>2027.8820000000001</v>
      </c>
      <c r="O11" s="203">
        <f t="shared" si="8"/>
        <v>436.11799999999994</v>
      </c>
      <c r="P11" s="204">
        <f t="shared" si="3"/>
        <v>436.11799999999994</v>
      </c>
      <c r="Q11" s="211">
        <f t="shared" si="9"/>
        <v>2168.4160000000006</v>
      </c>
      <c r="R11" s="209">
        <f t="shared" si="10"/>
        <v>295.58399999999938</v>
      </c>
      <c r="S11" s="210">
        <f t="shared" si="11"/>
        <v>295.58399999999938</v>
      </c>
      <c r="T11" s="217">
        <f t="shared" si="12"/>
        <v>2273.5339999999997</v>
      </c>
      <c r="U11" s="215">
        <f t="shared" si="13"/>
        <v>190.46600000000035</v>
      </c>
      <c r="V11" s="216">
        <f t="shared" si="14"/>
        <v>190.46600000000035</v>
      </c>
    </row>
    <row r="12" spans="1:22" x14ac:dyDescent="0.25">
      <c r="A12" s="93" t="s">
        <v>51</v>
      </c>
      <c r="B12" s="27">
        <v>2378</v>
      </c>
      <c r="C12" s="186">
        <f t="shared" si="0"/>
        <v>2464</v>
      </c>
      <c r="D12" s="187">
        <f t="shared" si="1"/>
        <v>-86</v>
      </c>
      <c r="E12" s="188">
        <f t="shared" si="2"/>
        <v>86</v>
      </c>
      <c r="F12" s="192">
        <f t="shared" si="4"/>
        <v>2448</v>
      </c>
      <c r="G12" s="195">
        <f t="shared" si="5"/>
        <v>-70</v>
      </c>
      <c r="H12" s="196">
        <f t="shared" si="6"/>
        <v>70</v>
      </c>
      <c r="I12" s="199">
        <f t="shared" si="15"/>
        <v>2454.3333333333335</v>
      </c>
      <c r="J12" s="197">
        <f t="shared" si="16"/>
        <v>-76.333333333333485</v>
      </c>
      <c r="K12" s="198">
        <f t="shared" si="17"/>
        <v>76.333333333333485</v>
      </c>
      <c r="L12" s="93" t="s">
        <v>51</v>
      </c>
      <c r="M12" s="27">
        <v>2378</v>
      </c>
      <c r="N12" s="205">
        <f t="shared" si="7"/>
        <v>2071.4938000000002</v>
      </c>
      <c r="O12" s="203">
        <f t="shared" si="8"/>
        <v>306.50619999999981</v>
      </c>
      <c r="P12" s="204">
        <f t="shared" si="3"/>
        <v>306.50619999999981</v>
      </c>
      <c r="Q12" s="211">
        <f t="shared" si="9"/>
        <v>2227.5328000000009</v>
      </c>
      <c r="R12" s="209">
        <f t="shared" si="10"/>
        <v>150.46719999999914</v>
      </c>
      <c r="S12" s="210">
        <f t="shared" si="11"/>
        <v>150.46719999999914</v>
      </c>
      <c r="T12" s="217">
        <f t="shared" si="12"/>
        <v>2330.6737999999996</v>
      </c>
      <c r="U12" s="215">
        <f t="shared" si="13"/>
        <v>47.326200000000426</v>
      </c>
      <c r="V12" s="216">
        <f t="shared" si="14"/>
        <v>47.326200000000426</v>
      </c>
    </row>
    <row r="13" spans="1:22" x14ac:dyDescent="0.25">
      <c r="A13" s="93" t="s">
        <v>52</v>
      </c>
      <c r="B13" s="27">
        <v>2217</v>
      </c>
      <c r="C13" s="186">
        <f t="shared" si="0"/>
        <v>2378</v>
      </c>
      <c r="D13" s="187">
        <f t="shared" si="1"/>
        <v>-161</v>
      </c>
      <c r="E13" s="188">
        <f t="shared" si="2"/>
        <v>161</v>
      </c>
      <c r="F13" s="192">
        <f t="shared" si="4"/>
        <v>2421</v>
      </c>
      <c r="G13" s="195">
        <f t="shared" si="5"/>
        <v>-204</v>
      </c>
      <c r="H13" s="196">
        <f t="shared" si="6"/>
        <v>204</v>
      </c>
      <c r="I13" s="199">
        <f t="shared" si="15"/>
        <v>2424.6666666666665</v>
      </c>
      <c r="J13" s="197">
        <f t="shared" si="16"/>
        <v>-207.66666666666652</v>
      </c>
      <c r="K13" s="198">
        <f t="shared" si="17"/>
        <v>207.66666666666652</v>
      </c>
      <c r="L13" s="93" t="s">
        <v>52</v>
      </c>
      <c r="M13" s="27">
        <v>2217</v>
      </c>
      <c r="N13" s="205">
        <f t="shared" si="7"/>
        <v>2102.1444200000001</v>
      </c>
      <c r="O13" s="203">
        <f t="shared" si="8"/>
        <v>114.85557999999992</v>
      </c>
      <c r="P13" s="204">
        <f t="shared" si="3"/>
        <v>114.85557999999992</v>
      </c>
      <c r="Q13" s="211">
        <f t="shared" si="9"/>
        <v>2257.626240000001</v>
      </c>
      <c r="R13" s="209">
        <f t="shared" si="10"/>
        <v>-40.626240000000962</v>
      </c>
      <c r="S13" s="210">
        <f t="shared" si="11"/>
        <v>40.626240000000962</v>
      </c>
      <c r="T13" s="217">
        <f t="shared" si="12"/>
        <v>2344.8716599999998</v>
      </c>
      <c r="U13" s="215">
        <f t="shared" si="13"/>
        <v>-127.87165999999979</v>
      </c>
      <c r="V13" s="216">
        <f t="shared" si="14"/>
        <v>127.87165999999979</v>
      </c>
    </row>
    <row r="14" spans="1:22" x14ac:dyDescent="0.25">
      <c r="A14" s="93" t="s">
        <v>53</v>
      </c>
      <c r="B14" s="27">
        <v>2445</v>
      </c>
      <c r="C14" s="186">
        <f t="shared" si="0"/>
        <v>2217</v>
      </c>
      <c r="D14" s="187">
        <f t="shared" si="1"/>
        <v>228</v>
      </c>
      <c r="E14" s="188">
        <f t="shared" si="2"/>
        <v>228</v>
      </c>
      <c r="F14" s="192">
        <f t="shared" si="4"/>
        <v>2297.5</v>
      </c>
      <c r="G14" s="195">
        <f t="shared" si="5"/>
        <v>147.5</v>
      </c>
      <c r="H14" s="196">
        <f t="shared" si="6"/>
        <v>147.5</v>
      </c>
      <c r="I14" s="199">
        <f t="shared" si="15"/>
        <v>2353</v>
      </c>
      <c r="J14" s="197">
        <f t="shared" si="16"/>
        <v>92</v>
      </c>
      <c r="K14" s="198">
        <f t="shared" si="17"/>
        <v>92</v>
      </c>
      <c r="L14" s="93" t="s">
        <v>53</v>
      </c>
      <c r="M14" s="27">
        <v>2445</v>
      </c>
      <c r="N14" s="205">
        <f t="shared" si="7"/>
        <v>2113.6299779999999</v>
      </c>
      <c r="O14" s="203">
        <f t="shared" si="8"/>
        <v>331.37002200000006</v>
      </c>
      <c r="P14" s="204">
        <f t="shared" si="3"/>
        <v>331.37002200000006</v>
      </c>
      <c r="Q14" s="211">
        <f t="shared" si="9"/>
        <v>2249.5009920000007</v>
      </c>
      <c r="R14" s="209">
        <f t="shared" si="10"/>
        <v>195.49900799999932</v>
      </c>
      <c r="S14" s="210">
        <f t="shared" si="11"/>
        <v>195.49900799999932</v>
      </c>
      <c r="T14" s="217">
        <f t="shared" si="12"/>
        <v>2306.5101619999996</v>
      </c>
      <c r="U14" s="215">
        <f t="shared" si="13"/>
        <v>138.48983800000042</v>
      </c>
      <c r="V14" s="216">
        <f t="shared" si="14"/>
        <v>138.48983800000042</v>
      </c>
    </row>
    <row r="15" spans="1:22" x14ac:dyDescent="0.25">
      <c r="A15" s="93" t="s">
        <v>54</v>
      </c>
      <c r="B15" s="27">
        <v>1894</v>
      </c>
      <c r="C15" s="186">
        <f t="shared" si="0"/>
        <v>2445</v>
      </c>
      <c r="D15" s="187">
        <f t="shared" si="1"/>
        <v>-551</v>
      </c>
      <c r="E15" s="188">
        <f t="shared" si="2"/>
        <v>551</v>
      </c>
      <c r="F15" s="192">
        <f t="shared" si="4"/>
        <v>2331</v>
      </c>
      <c r="G15" s="195">
        <f t="shared" si="5"/>
        <v>-437</v>
      </c>
      <c r="H15" s="196">
        <f t="shared" si="6"/>
        <v>437</v>
      </c>
      <c r="I15" s="199">
        <f t="shared" si="15"/>
        <v>2346.6666666666665</v>
      </c>
      <c r="J15" s="197">
        <f t="shared" si="16"/>
        <v>-452.66666666666652</v>
      </c>
      <c r="K15" s="198">
        <f t="shared" si="17"/>
        <v>452.66666666666652</v>
      </c>
      <c r="L15" s="93" t="s">
        <v>54</v>
      </c>
      <c r="M15" s="27">
        <v>1894</v>
      </c>
      <c r="N15" s="205">
        <f t="shared" si="7"/>
        <v>2146.7669802</v>
      </c>
      <c r="O15" s="203">
        <f t="shared" si="8"/>
        <v>-252.76698020000003</v>
      </c>
      <c r="P15" s="204">
        <f t="shared" si="3"/>
        <v>252.76698020000003</v>
      </c>
      <c r="Q15" s="211">
        <f t="shared" si="9"/>
        <v>2288.6007936000005</v>
      </c>
      <c r="R15" s="209">
        <f t="shared" si="10"/>
        <v>-394.60079360000054</v>
      </c>
      <c r="S15" s="210">
        <f t="shared" si="11"/>
        <v>394.60079360000054</v>
      </c>
      <c r="T15" s="217">
        <f t="shared" si="12"/>
        <v>2348.0571133999997</v>
      </c>
      <c r="U15" s="215">
        <f t="shared" si="13"/>
        <v>-454.05711339999971</v>
      </c>
      <c r="V15" s="216">
        <f t="shared" si="14"/>
        <v>454.05711339999971</v>
      </c>
    </row>
    <row r="16" spans="1:22" x14ac:dyDescent="0.25">
      <c r="A16" s="93" t="s">
        <v>55</v>
      </c>
      <c r="B16" s="27">
        <v>1922</v>
      </c>
      <c r="C16" s="186">
        <f t="shared" si="0"/>
        <v>1894</v>
      </c>
      <c r="D16" s="187">
        <f t="shared" si="1"/>
        <v>28</v>
      </c>
      <c r="E16" s="188">
        <f t="shared" si="2"/>
        <v>28</v>
      </c>
      <c r="F16" s="192">
        <f t="shared" si="4"/>
        <v>2169.5</v>
      </c>
      <c r="G16" s="195">
        <f t="shared" si="5"/>
        <v>-247.5</v>
      </c>
      <c r="H16" s="196">
        <f t="shared" si="6"/>
        <v>247.5</v>
      </c>
      <c r="I16" s="199">
        <f t="shared" si="15"/>
        <v>2185.3333333333335</v>
      </c>
      <c r="J16" s="197">
        <f t="shared" si="16"/>
        <v>-263.33333333333348</v>
      </c>
      <c r="K16" s="198">
        <f t="shared" si="17"/>
        <v>263.33333333333348</v>
      </c>
      <c r="L16" s="93" t="s">
        <v>55</v>
      </c>
      <c r="M16" s="27">
        <v>1922</v>
      </c>
      <c r="N16" s="205">
        <f t="shared" si="7"/>
        <v>2121.4902821800001</v>
      </c>
      <c r="O16" s="203">
        <f t="shared" si="8"/>
        <v>-199.49028218000012</v>
      </c>
      <c r="P16" s="204">
        <f t="shared" si="3"/>
        <v>199.49028218000012</v>
      </c>
      <c r="Q16" s="211">
        <f t="shared" si="9"/>
        <v>2209.6806348800005</v>
      </c>
      <c r="R16" s="209">
        <f t="shared" si="10"/>
        <v>-287.68063488000053</v>
      </c>
      <c r="S16" s="210">
        <f t="shared" si="11"/>
        <v>287.68063488000053</v>
      </c>
      <c r="T16" s="217">
        <f t="shared" si="12"/>
        <v>2211.8399793799995</v>
      </c>
      <c r="U16" s="215">
        <f t="shared" si="13"/>
        <v>-289.83997937999948</v>
      </c>
      <c r="V16" s="216">
        <f t="shared" si="14"/>
        <v>289.83997937999948</v>
      </c>
    </row>
    <row r="17" spans="1:22" x14ac:dyDescent="0.25">
      <c r="A17" s="93" t="s">
        <v>56</v>
      </c>
      <c r="B17" s="27">
        <v>2431</v>
      </c>
      <c r="C17" s="186">
        <f t="shared" si="0"/>
        <v>1922</v>
      </c>
      <c r="D17" s="187">
        <f t="shared" si="1"/>
        <v>509</v>
      </c>
      <c r="E17" s="188">
        <f t="shared" si="2"/>
        <v>509</v>
      </c>
      <c r="F17" s="192">
        <f t="shared" si="4"/>
        <v>1908</v>
      </c>
      <c r="G17" s="195">
        <f t="shared" si="5"/>
        <v>523</v>
      </c>
      <c r="H17" s="196">
        <f t="shared" si="6"/>
        <v>523</v>
      </c>
      <c r="I17" s="199">
        <f t="shared" si="15"/>
        <v>2087</v>
      </c>
      <c r="J17" s="197">
        <f t="shared" si="16"/>
        <v>344</v>
      </c>
      <c r="K17" s="198">
        <f t="shared" si="17"/>
        <v>344</v>
      </c>
      <c r="L17" s="93" t="s">
        <v>56</v>
      </c>
      <c r="M17" s="27">
        <v>2431</v>
      </c>
      <c r="N17" s="205">
        <f t="shared" si="7"/>
        <v>2101.5412539620002</v>
      </c>
      <c r="O17" s="203">
        <f t="shared" si="8"/>
        <v>329.45874603799984</v>
      </c>
      <c r="P17" s="204">
        <f t="shared" si="3"/>
        <v>329.45874603799984</v>
      </c>
      <c r="Q17" s="211">
        <f t="shared" si="9"/>
        <v>2152.1445079040004</v>
      </c>
      <c r="R17" s="209">
        <f t="shared" si="10"/>
        <v>278.85549209599958</v>
      </c>
      <c r="S17" s="210">
        <f t="shared" si="11"/>
        <v>278.85549209599958</v>
      </c>
      <c r="T17" s="217">
        <f t="shared" si="12"/>
        <v>2124.8879855659998</v>
      </c>
      <c r="U17" s="215">
        <f t="shared" si="13"/>
        <v>306.11201443400023</v>
      </c>
      <c r="V17" s="216">
        <f t="shared" si="14"/>
        <v>306.11201443400023</v>
      </c>
    </row>
    <row r="18" spans="1:22" x14ac:dyDescent="0.25">
      <c r="A18" s="94" t="s">
        <v>57</v>
      </c>
      <c r="B18" s="84">
        <v>2274</v>
      </c>
      <c r="C18" s="186">
        <f t="shared" si="0"/>
        <v>2431</v>
      </c>
      <c r="D18" s="187">
        <f t="shared" si="1"/>
        <v>-157</v>
      </c>
      <c r="E18" s="188">
        <f t="shared" si="2"/>
        <v>157</v>
      </c>
      <c r="F18" s="192">
        <f t="shared" si="4"/>
        <v>2176.5</v>
      </c>
      <c r="G18" s="195">
        <f t="shared" si="5"/>
        <v>97.5</v>
      </c>
      <c r="H18" s="196">
        <f t="shared" si="6"/>
        <v>97.5</v>
      </c>
      <c r="I18" s="199">
        <f t="shared" si="15"/>
        <v>2082.3333333333335</v>
      </c>
      <c r="J18" s="197">
        <f t="shared" si="16"/>
        <v>191.66666666666652</v>
      </c>
      <c r="K18" s="198">
        <f t="shared" si="17"/>
        <v>191.66666666666652</v>
      </c>
      <c r="L18" s="94" t="s">
        <v>57</v>
      </c>
      <c r="M18" s="84">
        <v>2274</v>
      </c>
      <c r="N18" s="205">
        <f t="shared" si="7"/>
        <v>2134.4871285658</v>
      </c>
      <c r="O18" s="203">
        <f t="shared" si="8"/>
        <v>139.51287143419995</v>
      </c>
      <c r="P18" s="204">
        <f t="shared" si="3"/>
        <v>139.51287143419995</v>
      </c>
      <c r="Q18" s="211">
        <f t="shared" si="9"/>
        <v>2207.9156063232003</v>
      </c>
      <c r="R18" s="209">
        <f t="shared" si="10"/>
        <v>66.084393676799664</v>
      </c>
      <c r="S18" s="210">
        <f t="shared" si="11"/>
        <v>66.084393676799664</v>
      </c>
      <c r="T18" s="217">
        <f t="shared" si="12"/>
        <v>2216.7215898961995</v>
      </c>
      <c r="U18" s="215">
        <f t="shared" si="13"/>
        <v>57.278410103800525</v>
      </c>
      <c r="V18" s="216">
        <f t="shared" si="14"/>
        <v>57.278410103800525</v>
      </c>
    </row>
    <row r="19" spans="1:22" x14ac:dyDescent="0.25">
      <c r="A19" s="95" t="s">
        <v>58</v>
      </c>
      <c r="B19" s="27">
        <v>2045</v>
      </c>
      <c r="C19" s="186">
        <f t="shared" si="0"/>
        <v>2274</v>
      </c>
      <c r="D19" s="187">
        <f t="shared" si="1"/>
        <v>-229</v>
      </c>
      <c r="E19" s="188">
        <f t="shared" si="2"/>
        <v>229</v>
      </c>
      <c r="F19" s="192">
        <f t="shared" si="4"/>
        <v>2352.5</v>
      </c>
      <c r="G19" s="195">
        <f t="shared" si="5"/>
        <v>-307.5</v>
      </c>
      <c r="H19" s="196">
        <f t="shared" si="6"/>
        <v>307.5</v>
      </c>
      <c r="I19" s="199">
        <f t="shared" si="15"/>
        <v>2209</v>
      </c>
      <c r="J19" s="197">
        <f t="shared" si="16"/>
        <v>-164</v>
      </c>
      <c r="K19" s="198">
        <f t="shared" si="17"/>
        <v>164</v>
      </c>
      <c r="L19" s="95" t="s">
        <v>58</v>
      </c>
      <c r="M19" s="27">
        <v>2045</v>
      </c>
      <c r="N19" s="205">
        <f t="shared" si="7"/>
        <v>2148.43841570922</v>
      </c>
      <c r="O19" s="203">
        <f t="shared" si="8"/>
        <v>-103.43841570921995</v>
      </c>
      <c r="P19" s="204">
        <f t="shared" si="3"/>
        <v>103.43841570921995</v>
      </c>
      <c r="Q19" s="211">
        <f t="shared" si="9"/>
        <v>2221.1324850585606</v>
      </c>
      <c r="R19" s="209">
        <f t="shared" si="10"/>
        <v>-176.13248505856063</v>
      </c>
      <c r="S19" s="210">
        <f t="shared" si="11"/>
        <v>176.13248505856063</v>
      </c>
      <c r="T19" s="217">
        <f t="shared" si="12"/>
        <v>2233.9051129273394</v>
      </c>
      <c r="U19" s="215">
        <f t="shared" si="13"/>
        <v>-188.90511292733936</v>
      </c>
      <c r="V19" s="216">
        <f t="shared" si="14"/>
        <v>188.90511292733936</v>
      </c>
    </row>
    <row r="20" spans="1:22" x14ac:dyDescent="0.25">
      <c r="A20" s="93" t="s">
        <v>59</v>
      </c>
      <c r="B20" s="27">
        <v>2321</v>
      </c>
      <c r="C20" s="186">
        <f t="shared" si="0"/>
        <v>2045</v>
      </c>
      <c r="D20" s="187">
        <f t="shared" si="1"/>
        <v>276</v>
      </c>
      <c r="E20" s="188">
        <f t="shared" si="2"/>
        <v>276</v>
      </c>
      <c r="F20" s="192">
        <f t="shared" si="4"/>
        <v>2159.5</v>
      </c>
      <c r="G20" s="195">
        <f t="shared" si="5"/>
        <v>161.5</v>
      </c>
      <c r="H20" s="196">
        <f t="shared" si="6"/>
        <v>161.5</v>
      </c>
      <c r="I20" s="199">
        <f t="shared" si="15"/>
        <v>2250</v>
      </c>
      <c r="J20" s="197">
        <f t="shared" si="16"/>
        <v>71</v>
      </c>
      <c r="K20" s="198">
        <f t="shared" si="17"/>
        <v>71</v>
      </c>
      <c r="L20" s="93" t="s">
        <v>59</v>
      </c>
      <c r="M20" s="27">
        <v>2321</v>
      </c>
      <c r="N20" s="205">
        <f t="shared" si="7"/>
        <v>2138.094574138298</v>
      </c>
      <c r="O20" s="203">
        <f t="shared" si="8"/>
        <v>182.90542586170204</v>
      </c>
      <c r="P20" s="204">
        <f t="shared" si="3"/>
        <v>182.90542586170204</v>
      </c>
      <c r="Q20" s="211">
        <f t="shared" si="9"/>
        <v>2185.9059880468485</v>
      </c>
      <c r="R20" s="209">
        <f t="shared" si="10"/>
        <v>135.09401195315149</v>
      </c>
      <c r="S20" s="210">
        <f t="shared" si="11"/>
        <v>135.09401195315149</v>
      </c>
      <c r="T20" s="217">
        <f t="shared" si="12"/>
        <v>2177.2335790491375</v>
      </c>
      <c r="U20" s="215">
        <f t="shared" si="13"/>
        <v>143.76642095086254</v>
      </c>
      <c r="V20" s="216">
        <f t="shared" si="14"/>
        <v>143.76642095086254</v>
      </c>
    </row>
    <row r="21" spans="1:22" x14ac:dyDescent="0.25">
      <c r="A21" s="93" t="s">
        <v>60</v>
      </c>
      <c r="B21" s="27">
        <v>2419</v>
      </c>
      <c r="C21" s="186">
        <f t="shared" si="0"/>
        <v>2321</v>
      </c>
      <c r="D21" s="187">
        <f t="shared" si="1"/>
        <v>98</v>
      </c>
      <c r="E21" s="188">
        <f t="shared" si="2"/>
        <v>98</v>
      </c>
      <c r="F21" s="192">
        <f t="shared" si="4"/>
        <v>2183</v>
      </c>
      <c r="G21" s="195">
        <f t="shared" si="5"/>
        <v>236</v>
      </c>
      <c r="H21" s="196">
        <f t="shared" si="6"/>
        <v>236</v>
      </c>
      <c r="I21" s="199">
        <f t="shared" si="15"/>
        <v>2213.3333333333335</v>
      </c>
      <c r="J21" s="197">
        <f t="shared" si="16"/>
        <v>205.66666666666652</v>
      </c>
      <c r="K21" s="198">
        <f t="shared" si="17"/>
        <v>205.66666666666652</v>
      </c>
      <c r="L21" s="93" t="s">
        <v>60</v>
      </c>
      <c r="M21" s="27">
        <v>2419</v>
      </c>
      <c r="N21" s="205">
        <f t="shared" si="7"/>
        <v>2156.3851167244684</v>
      </c>
      <c r="O21" s="203">
        <f t="shared" si="8"/>
        <v>262.61488327553161</v>
      </c>
      <c r="P21" s="204">
        <f t="shared" si="3"/>
        <v>262.61488327553161</v>
      </c>
      <c r="Q21" s="211">
        <f t="shared" si="9"/>
        <v>2212.9247904374788</v>
      </c>
      <c r="R21" s="209">
        <f t="shared" si="10"/>
        <v>206.0752095625212</v>
      </c>
      <c r="S21" s="210">
        <f t="shared" si="11"/>
        <v>206.0752095625212</v>
      </c>
      <c r="T21" s="217">
        <f t="shared" si="12"/>
        <v>2220.363505334396</v>
      </c>
      <c r="U21" s="215">
        <f t="shared" si="13"/>
        <v>198.636494665604</v>
      </c>
      <c r="V21" s="216">
        <f t="shared" si="14"/>
        <v>198.636494665604</v>
      </c>
    </row>
    <row r="22" spans="1:22" x14ac:dyDescent="0.25">
      <c r="A22" s="93" t="s">
        <v>61</v>
      </c>
      <c r="B22" s="27">
        <v>2088</v>
      </c>
      <c r="C22" s="186">
        <f t="shared" si="0"/>
        <v>2419</v>
      </c>
      <c r="D22" s="187">
        <f t="shared" si="1"/>
        <v>-331</v>
      </c>
      <c r="E22" s="188">
        <f t="shared" si="2"/>
        <v>331</v>
      </c>
      <c r="F22" s="192">
        <f t="shared" si="4"/>
        <v>2370</v>
      </c>
      <c r="G22" s="195">
        <f t="shared" si="5"/>
        <v>-282</v>
      </c>
      <c r="H22" s="196">
        <f t="shared" si="6"/>
        <v>282</v>
      </c>
      <c r="I22" s="199">
        <f t="shared" si="15"/>
        <v>2261.6666666666665</v>
      </c>
      <c r="J22" s="197">
        <f t="shared" si="16"/>
        <v>-173.66666666666652</v>
      </c>
      <c r="K22" s="198">
        <f t="shared" si="17"/>
        <v>173.66666666666652</v>
      </c>
      <c r="L22" s="93" t="s">
        <v>61</v>
      </c>
      <c r="M22" s="27">
        <v>2088</v>
      </c>
      <c r="N22" s="205">
        <f t="shared" si="7"/>
        <v>2182.6466050520216</v>
      </c>
      <c r="O22" s="203">
        <f t="shared" si="8"/>
        <v>-94.646605052021641</v>
      </c>
      <c r="P22" s="204">
        <f t="shared" si="3"/>
        <v>94.646605052021641</v>
      </c>
      <c r="Q22" s="211">
        <f t="shared" si="9"/>
        <v>2254.1398323499834</v>
      </c>
      <c r="R22" s="209">
        <f t="shared" si="10"/>
        <v>-166.13983234998341</v>
      </c>
      <c r="S22" s="210">
        <f t="shared" si="11"/>
        <v>166.13983234998341</v>
      </c>
      <c r="T22" s="217">
        <f t="shared" si="12"/>
        <v>2279.9544537340771</v>
      </c>
      <c r="U22" s="215">
        <f t="shared" si="13"/>
        <v>-191.95445373407711</v>
      </c>
      <c r="V22" s="216">
        <f t="shared" si="14"/>
        <v>191.95445373407711</v>
      </c>
    </row>
    <row r="23" spans="1:22" x14ac:dyDescent="0.25">
      <c r="A23" s="93" t="s">
        <v>62</v>
      </c>
      <c r="B23" s="27">
        <v>2667</v>
      </c>
      <c r="C23" s="186">
        <f t="shared" si="0"/>
        <v>2088</v>
      </c>
      <c r="D23" s="187">
        <f t="shared" si="1"/>
        <v>579</v>
      </c>
      <c r="E23" s="188">
        <f t="shared" si="2"/>
        <v>579</v>
      </c>
      <c r="F23" s="192">
        <f t="shared" si="4"/>
        <v>2253.5</v>
      </c>
      <c r="G23" s="195">
        <f t="shared" si="5"/>
        <v>413.5</v>
      </c>
      <c r="H23" s="196">
        <f t="shared" si="6"/>
        <v>413.5</v>
      </c>
      <c r="I23" s="199">
        <f t="shared" si="15"/>
        <v>2276</v>
      </c>
      <c r="J23" s="197">
        <f t="shared" si="16"/>
        <v>391</v>
      </c>
      <c r="K23" s="198">
        <f t="shared" si="17"/>
        <v>391</v>
      </c>
      <c r="L23" s="93" t="s">
        <v>62</v>
      </c>
      <c r="M23" s="27">
        <v>2667</v>
      </c>
      <c r="N23" s="205">
        <f t="shared" si="7"/>
        <v>2173.1819445468195</v>
      </c>
      <c r="O23" s="203">
        <f t="shared" si="8"/>
        <v>493.81805545318048</v>
      </c>
      <c r="P23" s="204">
        <f t="shared" si="3"/>
        <v>493.81805545318048</v>
      </c>
      <c r="Q23" s="211">
        <f t="shared" si="9"/>
        <v>2220.9118658799866</v>
      </c>
      <c r="R23" s="209">
        <f t="shared" si="10"/>
        <v>446.08813412001336</v>
      </c>
      <c r="S23" s="210">
        <f t="shared" si="11"/>
        <v>446.08813412001336</v>
      </c>
      <c r="T23" s="217">
        <f t="shared" si="12"/>
        <v>2222.3681176138539</v>
      </c>
      <c r="U23" s="215">
        <f t="shared" si="13"/>
        <v>444.63188238614612</v>
      </c>
      <c r="V23" s="216">
        <f t="shared" si="14"/>
        <v>444.63188238614612</v>
      </c>
    </row>
    <row r="24" spans="1:22" x14ac:dyDescent="0.25">
      <c r="A24" s="93" t="s">
        <v>63</v>
      </c>
      <c r="B24" s="27">
        <v>2122</v>
      </c>
      <c r="C24" s="186">
        <f t="shared" si="0"/>
        <v>2667</v>
      </c>
      <c r="D24" s="187">
        <f t="shared" si="1"/>
        <v>-545</v>
      </c>
      <c r="E24" s="188">
        <f t="shared" si="2"/>
        <v>545</v>
      </c>
      <c r="F24" s="192">
        <f t="shared" si="4"/>
        <v>2377.5</v>
      </c>
      <c r="G24" s="195">
        <f t="shared" si="5"/>
        <v>-255.5</v>
      </c>
      <c r="H24" s="196">
        <f t="shared" si="6"/>
        <v>255.5</v>
      </c>
      <c r="I24" s="199">
        <f t="shared" si="15"/>
        <v>2391.3333333333335</v>
      </c>
      <c r="J24" s="197">
        <f t="shared" si="16"/>
        <v>-269.33333333333348</v>
      </c>
      <c r="K24" s="198">
        <f t="shared" si="17"/>
        <v>269.33333333333348</v>
      </c>
      <c r="L24" s="93" t="s">
        <v>63</v>
      </c>
      <c r="M24" s="27">
        <v>2122</v>
      </c>
      <c r="N24" s="205">
        <f t="shared" si="7"/>
        <v>2222.5637500921375</v>
      </c>
      <c r="O24" s="203">
        <f t="shared" si="8"/>
        <v>-100.56375009213752</v>
      </c>
      <c r="P24" s="204">
        <f t="shared" si="3"/>
        <v>100.56375009213752</v>
      </c>
      <c r="Q24" s="211">
        <f t="shared" si="9"/>
        <v>2310.1294927039894</v>
      </c>
      <c r="R24" s="209">
        <f t="shared" si="10"/>
        <v>-188.1294927039894</v>
      </c>
      <c r="S24" s="210">
        <f t="shared" si="11"/>
        <v>188.1294927039894</v>
      </c>
      <c r="T24" s="217">
        <f t="shared" si="12"/>
        <v>2355.7576823296977</v>
      </c>
      <c r="U24" s="215">
        <f t="shared" si="13"/>
        <v>-233.75768232969767</v>
      </c>
      <c r="V24" s="216">
        <f t="shared" si="14"/>
        <v>233.75768232969767</v>
      </c>
    </row>
    <row r="25" spans="1:22" x14ac:dyDescent="0.25">
      <c r="A25" s="93" t="s">
        <v>64</v>
      </c>
      <c r="B25" s="27">
        <v>2206</v>
      </c>
      <c r="C25" s="186">
        <f t="shared" si="0"/>
        <v>2122</v>
      </c>
      <c r="D25" s="187">
        <f t="shared" si="1"/>
        <v>84</v>
      </c>
      <c r="E25" s="188">
        <f t="shared" si="2"/>
        <v>84</v>
      </c>
      <c r="F25" s="192">
        <f t="shared" si="4"/>
        <v>2394.5</v>
      </c>
      <c r="G25" s="195">
        <f t="shared" si="5"/>
        <v>-188.5</v>
      </c>
      <c r="H25" s="196">
        <f t="shared" si="6"/>
        <v>188.5</v>
      </c>
      <c r="I25" s="199">
        <f t="shared" si="15"/>
        <v>2292.3333333333335</v>
      </c>
      <c r="J25" s="197">
        <f t="shared" si="16"/>
        <v>-86.333333333333485</v>
      </c>
      <c r="K25" s="198">
        <f t="shared" si="17"/>
        <v>86.333333333333485</v>
      </c>
      <c r="L25" s="93" t="s">
        <v>64</v>
      </c>
      <c r="M25" s="27">
        <v>2206</v>
      </c>
      <c r="N25" s="205">
        <f t="shared" si="7"/>
        <v>2212.5073750829238</v>
      </c>
      <c r="O25" s="203">
        <f t="shared" si="8"/>
        <v>-6.5073750829237724</v>
      </c>
      <c r="P25" s="204">
        <f t="shared" si="3"/>
        <v>6.5073750829237724</v>
      </c>
      <c r="Q25" s="211">
        <f t="shared" si="9"/>
        <v>2272.5035941631918</v>
      </c>
      <c r="R25" s="209">
        <f t="shared" si="10"/>
        <v>-66.503594163191792</v>
      </c>
      <c r="S25" s="210">
        <f t="shared" si="11"/>
        <v>66.503594163191792</v>
      </c>
      <c r="T25" s="217">
        <f t="shared" si="12"/>
        <v>2285.6303776307882</v>
      </c>
      <c r="U25" s="215">
        <f t="shared" si="13"/>
        <v>-79.630377630788189</v>
      </c>
      <c r="V25" s="216">
        <f t="shared" si="14"/>
        <v>79.630377630788189</v>
      </c>
    </row>
    <row r="26" spans="1:22" x14ac:dyDescent="0.25">
      <c r="A26" s="93" t="s">
        <v>65</v>
      </c>
      <c r="B26" s="27">
        <v>1869</v>
      </c>
      <c r="C26" s="186">
        <f t="shared" si="0"/>
        <v>2206</v>
      </c>
      <c r="D26" s="187">
        <f t="shared" si="1"/>
        <v>-337</v>
      </c>
      <c r="E26" s="188">
        <f t="shared" si="2"/>
        <v>337</v>
      </c>
      <c r="F26" s="192">
        <f t="shared" si="4"/>
        <v>2164</v>
      </c>
      <c r="G26" s="195">
        <f t="shared" si="5"/>
        <v>-295</v>
      </c>
      <c r="H26" s="196">
        <f t="shared" si="6"/>
        <v>295</v>
      </c>
      <c r="I26" s="199">
        <f t="shared" si="15"/>
        <v>2331.6666666666665</v>
      </c>
      <c r="J26" s="197">
        <f t="shared" si="16"/>
        <v>-462.66666666666652</v>
      </c>
      <c r="K26" s="198">
        <f t="shared" si="17"/>
        <v>462.66666666666652</v>
      </c>
      <c r="L26" s="93" t="s">
        <v>65</v>
      </c>
      <c r="M26" s="27">
        <v>1869</v>
      </c>
      <c r="N26" s="205">
        <f t="shared" si="7"/>
        <v>2211.8566375746313</v>
      </c>
      <c r="O26" s="203">
        <f t="shared" si="8"/>
        <v>-342.85663757463135</v>
      </c>
      <c r="P26" s="204">
        <f t="shared" si="3"/>
        <v>342.85663757463135</v>
      </c>
      <c r="Q26" s="211">
        <f t="shared" si="9"/>
        <v>2259.2028753305535</v>
      </c>
      <c r="R26" s="209">
        <f t="shared" si="10"/>
        <v>-390.20287533055352</v>
      </c>
      <c r="S26" s="210">
        <f t="shared" si="11"/>
        <v>390.20287533055352</v>
      </c>
      <c r="T26" s="217">
        <f t="shared" si="12"/>
        <v>2261.7412643415519</v>
      </c>
      <c r="U26" s="215">
        <f t="shared" si="13"/>
        <v>-392.74126434155187</v>
      </c>
      <c r="V26" s="216">
        <f t="shared" si="14"/>
        <v>392.74126434155187</v>
      </c>
    </row>
    <row r="27" spans="1:22" x14ac:dyDescent="0.25">
      <c r="A27" s="93" t="s">
        <v>66</v>
      </c>
      <c r="B27" s="27">
        <v>2441</v>
      </c>
      <c r="C27" s="186">
        <f t="shared" si="0"/>
        <v>1869</v>
      </c>
      <c r="D27" s="187">
        <f t="shared" si="1"/>
        <v>572</v>
      </c>
      <c r="E27" s="188">
        <f t="shared" si="2"/>
        <v>572</v>
      </c>
      <c r="F27" s="192">
        <f t="shared" si="4"/>
        <v>2037.5</v>
      </c>
      <c r="G27" s="195">
        <f t="shared" si="5"/>
        <v>403.5</v>
      </c>
      <c r="H27" s="196">
        <f t="shared" si="6"/>
        <v>403.5</v>
      </c>
      <c r="I27" s="199">
        <f t="shared" si="15"/>
        <v>2065.6666666666665</v>
      </c>
      <c r="J27" s="197">
        <f t="shared" si="16"/>
        <v>375.33333333333348</v>
      </c>
      <c r="K27" s="198">
        <f t="shared" si="17"/>
        <v>375.33333333333348</v>
      </c>
      <c r="L27" s="93" t="s">
        <v>66</v>
      </c>
      <c r="M27" s="27">
        <v>2441</v>
      </c>
      <c r="N27" s="205">
        <f t="shared" si="7"/>
        <v>2177.5709738171681</v>
      </c>
      <c r="O27" s="203">
        <f t="shared" si="8"/>
        <v>263.42902618283188</v>
      </c>
      <c r="P27" s="204">
        <f t="shared" si="3"/>
        <v>263.42902618283188</v>
      </c>
      <c r="Q27" s="211">
        <f t="shared" si="9"/>
        <v>2181.1623002644428</v>
      </c>
      <c r="R27" s="209">
        <f t="shared" si="10"/>
        <v>259.83769973555718</v>
      </c>
      <c r="S27" s="210">
        <f t="shared" si="11"/>
        <v>259.83769973555718</v>
      </c>
      <c r="T27" s="217">
        <f t="shared" si="12"/>
        <v>2143.918885039086</v>
      </c>
      <c r="U27" s="215">
        <f t="shared" si="13"/>
        <v>297.08111496091396</v>
      </c>
      <c r="V27" s="216">
        <f t="shared" si="14"/>
        <v>297.08111496091396</v>
      </c>
    </row>
    <row r="28" spans="1:22" x14ac:dyDescent="0.25">
      <c r="A28" s="93" t="s">
        <v>67</v>
      </c>
      <c r="B28" s="27">
        <v>2291</v>
      </c>
      <c r="C28" s="186">
        <f t="shared" si="0"/>
        <v>2441</v>
      </c>
      <c r="D28" s="187">
        <f t="shared" si="1"/>
        <v>-150</v>
      </c>
      <c r="E28" s="188">
        <f t="shared" si="2"/>
        <v>150</v>
      </c>
      <c r="F28" s="192">
        <f t="shared" si="4"/>
        <v>2155</v>
      </c>
      <c r="G28" s="195">
        <f t="shared" si="5"/>
        <v>136</v>
      </c>
      <c r="H28" s="196">
        <f t="shared" si="6"/>
        <v>136</v>
      </c>
      <c r="I28" s="199">
        <f t="shared" si="15"/>
        <v>2172</v>
      </c>
      <c r="J28" s="197">
        <f t="shared" si="16"/>
        <v>119</v>
      </c>
      <c r="K28" s="198">
        <f t="shared" si="17"/>
        <v>119</v>
      </c>
      <c r="L28" s="93" t="s">
        <v>67</v>
      </c>
      <c r="M28" s="27">
        <v>2291</v>
      </c>
      <c r="N28" s="205">
        <f t="shared" si="7"/>
        <v>2203.9138764354516</v>
      </c>
      <c r="O28" s="203">
        <f t="shared" si="8"/>
        <v>87.086123564548416</v>
      </c>
      <c r="P28" s="204">
        <f t="shared" si="3"/>
        <v>87.086123564548416</v>
      </c>
      <c r="Q28" s="211">
        <f t="shared" si="9"/>
        <v>2233.1298402115544</v>
      </c>
      <c r="R28" s="209">
        <f t="shared" si="10"/>
        <v>57.870159788445562</v>
      </c>
      <c r="S28" s="210">
        <f t="shared" si="11"/>
        <v>57.870159788445562</v>
      </c>
      <c r="T28" s="217">
        <f t="shared" si="12"/>
        <v>2233.0432195273602</v>
      </c>
      <c r="U28" s="215">
        <f t="shared" si="13"/>
        <v>57.956780472639821</v>
      </c>
      <c r="V28" s="216">
        <f t="shared" si="14"/>
        <v>57.956780472639821</v>
      </c>
    </row>
    <row r="29" spans="1:22" x14ac:dyDescent="0.25">
      <c r="A29" s="93" t="s">
        <v>68</v>
      </c>
      <c r="B29" s="27">
        <v>2364</v>
      </c>
      <c r="C29" s="186">
        <f t="shared" si="0"/>
        <v>2291</v>
      </c>
      <c r="D29" s="187">
        <f t="shared" si="1"/>
        <v>73</v>
      </c>
      <c r="E29" s="188">
        <f t="shared" si="2"/>
        <v>73</v>
      </c>
      <c r="F29" s="192">
        <f t="shared" si="4"/>
        <v>2366</v>
      </c>
      <c r="G29" s="195">
        <f t="shared" si="5"/>
        <v>-2</v>
      </c>
      <c r="H29" s="196">
        <f t="shared" si="6"/>
        <v>2</v>
      </c>
      <c r="I29" s="199">
        <f t="shared" si="15"/>
        <v>2200.3333333333335</v>
      </c>
      <c r="J29" s="197">
        <f t="shared" si="16"/>
        <v>163.66666666666652</v>
      </c>
      <c r="K29" s="198">
        <f t="shared" si="17"/>
        <v>163.66666666666652</v>
      </c>
      <c r="L29" s="93" t="s">
        <v>68</v>
      </c>
      <c r="M29" s="27">
        <v>2364</v>
      </c>
      <c r="N29" s="205">
        <f t="shared" si="7"/>
        <v>2212.6224887919066</v>
      </c>
      <c r="O29" s="203">
        <f t="shared" si="8"/>
        <v>151.37751120809344</v>
      </c>
      <c r="P29" s="204">
        <f t="shared" si="3"/>
        <v>151.37751120809344</v>
      </c>
      <c r="Q29" s="211">
        <f t="shared" si="9"/>
        <v>2244.7038721692434</v>
      </c>
      <c r="R29" s="209">
        <f t="shared" si="10"/>
        <v>119.29612783075663</v>
      </c>
      <c r="S29" s="210">
        <f t="shared" si="11"/>
        <v>119.29612783075663</v>
      </c>
      <c r="T29" s="217">
        <f t="shared" si="12"/>
        <v>2250.4302536691521</v>
      </c>
      <c r="U29" s="215">
        <f t="shared" si="13"/>
        <v>113.56974633084792</v>
      </c>
      <c r="V29" s="216">
        <f t="shared" si="14"/>
        <v>113.56974633084792</v>
      </c>
    </row>
    <row r="30" spans="1:22" x14ac:dyDescent="0.25">
      <c r="A30" s="94" t="s">
        <v>69</v>
      </c>
      <c r="B30" s="84">
        <v>2189</v>
      </c>
      <c r="C30" s="186">
        <f t="shared" si="0"/>
        <v>2364</v>
      </c>
      <c r="D30" s="187">
        <f t="shared" si="1"/>
        <v>-175</v>
      </c>
      <c r="E30" s="188">
        <f t="shared" si="2"/>
        <v>175</v>
      </c>
      <c r="F30" s="192">
        <f t="shared" si="4"/>
        <v>2327.5</v>
      </c>
      <c r="G30" s="195">
        <f t="shared" si="5"/>
        <v>-138.5</v>
      </c>
      <c r="H30" s="196">
        <f t="shared" si="6"/>
        <v>138.5</v>
      </c>
      <c r="I30" s="199">
        <f t="shared" si="15"/>
        <v>2365.3333333333335</v>
      </c>
      <c r="J30" s="197">
        <f t="shared" si="16"/>
        <v>-176.33333333333348</v>
      </c>
      <c r="K30" s="198">
        <f t="shared" si="17"/>
        <v>176.33333333333348</v>
      </c>
      <c r="L30" s="94" t="s">
        <v>69</v>
      </c>
      <c r="M30" s="84">
        <v>2189</v>
      </c>
      <c r="N30" s="205">
        <f t="shared" si="7"/>
        <v>2227.7602399127159</v>
      </c>
      <c r="O30" s="203">
        <f t="shared" si="8"/>
        <v>-38.760239912715861</v>
      </c>
      <c r="P30" s="204">
        <f t="shared" si="3"/>
        <v>38.760239912715861</v>
      </c>
      <c r="Q30" s="211">
        <f t="shared" si="9"/>
        <v>2268.5630977353949</v>
      </c>
      <c r="R30" s="209">
        <f t="shared" si="10"/>
        <v>-79.563097735394877</v>
      </c>
      <c r="S30" s="210">
        <f t="shared" si="11"/>
        <v>79.563097735394877</v>
      </c>
      <c r="T30" s="217">
        <f t="shared" si="12"/>
        <v>2284.5011775684061</v>
      </c>
      <c r="U30" s="215">
        <f t="shared" si="13"/>
        <v>-95.501177568406092</v>
      </c>
      <c r="V30" s="216">
        <f t="shared" si="14"/>
        <v>95.501177568406092</v>
      </c>
    </row>
    <row r="31" spans="1:22" x14ac:dyDescent="0.25">
      <c r="A31" s="95" t="s">
        <v>70</v>
      </c>
      <c r="B31" s="27">
        <v>1986</v>
      </c>
      <c r="C31" s="186">
        <f t="shared" si="0"/>
        <v>2189</v>
      </c>
      <c r="D31" s="187">
        <f t="shared" si="1"/>
        <v>-203</v>
      </c>
      <c r="E31" s="188">
        <f t="shared" si="2"/>
        <v>203</v>
      </c>
      <c r="F31" s="192">
        <f t="shared" si="4"/>
        <v>2276.5</v>
      </c>
      <c r="G31" s="195">
        <f t="shared" si="5"/>
        <v>-290.5</v>
      </c>
      <c r="H31" s="196">
        <f t="shared" si="6"/>
        <v>290.5</v>
      </c>
      <c r="I31" s="199">
        <f t="shared" si="15"/>
        <v>2281.3333333333335</v>
      </c>
      <c r="J31" s="197">
        <f t="shared" si="16"/>
        <v>-295.33333333333348</v>
      </c>
      <c r="K31" s="198">
        <f t="shared" si="17"/>
        <v>295.33333333333348</v>
      </c>
      <c r="L31" s="95" t="s">
        <v>70</v>
      </c>
      <c r="M31" s="27">
        <v>1986</v>
      </c>
      <c r="N31" s="205">
        <f t="shared" si="7"/>
        <v>2223.8842159214441</v>
      </c>
      <c r="O31" s="203">
        <f t="shared" si="8"/>
        <v>-237.88421592144414</v>
      </c>
      <c r="P31" s="204">
        <f t="shared" si="3"/>
        <v>237.88421592144414</v>
      </c>
      <c r="Q31" s="211">
        <f t="shared" si="9"/>
        <v>2252.6504781883159</v>
      </c>
      <c r="R31" s="209">
        <f t="shared" si="10"/>
        <v>-266.6504781883159</v>
      </c>
      <c r="S31" s="210">
        <f t="shared" si="11"/>
        <v>266.6504781883159</v>
      </c>
      <c r="T31" s="217">
        <f t="shared" si="12"/>
        <v>2255.8508242978842</v>
      </c>
      <c r="U31" s="215">
        <f t="shared" si="13"/>
        <v>-269.85082429788417</v>
      </c>
      <c r="V31" s="216">
        <f t="shared" si="14"/>
        <v>269.85082429788417</v>
      </c>
    </row>
    <row r="32" spans="1:22" x14ac:dyDescent="0.25">
      <c r="A32" s="93" t="s">
        <v>71</v>
      </c>
      <c r="B32" s="27">
        <v>2564</v>
      </c>
      <c r="C32" s="186">
        <f t="shared" si="0"/>
        <v>1986</v>
      </c>
      <c r="D32" s="187">
        <f t="shared" si="1"/>
        <v>578</v>
      </c>
      <c r="E32" s="188">
        <f t="shared" si="2"/>
        <v>578</v>
      </c>
      <c r="F32" s="192">
        <f t="shared" si="4"/>
        <v>2087.5</v>
      </c>
      <c r="G32" s="195">
        <f t="shared" si="5"/>
        <v>476.5</v>
      </c>
      <c r="H32" s="196">
        <f t="shared" si="6"/>
        <v>476.5</v>
      </c>
      <c r="I32" s="199">
        <f t="shared" si="15"/>
        <v>2179.6666666666665</v>
      </c>
      <c r="J32" s="197">
        <f t="shared" si="16"/>
        <v>384.33333333333348</v>
      </c>
      <c r="K32" s="198">
        <f t="shared" si="17"/>
        <v>384.33333333333348</v>
      </c>
      <c r="L32" s="93" t="s">
        <v>71</v>
      </c>
      <c r="M32" s="27">
        <v>2564</v>
      </c>
      <c r="N32" s="205">
        <f t="shared" si="7"/>
        <v>2200.0957943292997</v>
      </c>
      <c r="O32" s="203">
        <f t="shared" si="8"/>
        <v>363.90420567070032</v>
      </c>
      <c r="P32" s="204">
        <f t="shared" si="3"/>
        <v>363.90420567070032</v>
      </c>
      <c r="Q32" s="211">
        <f t="shared" si="9"/>
        <v>2199.3203825506525</v>
      </c>
      <c r="R32" s="209">
        <f t="shared" si="10"/>
        <v>364.67961744934746</v>
      </c>
      <c r="S32" s="210">
        <f t="shared" si="11"/>
        <v>364.67961744934746</v>
      </c>
      <c r="T32" s="217">
        <f t="shared" si="12"/>
        <v>2174.8955770085186</v>
      </c>
      <c r="U32" s="215">
        <f t="shared" si="13"/>
        <v>389.10442299148144</v>
      </c>
      <c r="V32" s="216">
        <f t="shared" si="14"/>
        <v>389.10442299148144</v>
      </c>
    </row>
    <row r="33" spans="1:22" x14ac:dyDescent="0.25">
      <c r="A33" s="93" t="s">
        <v>72</v>
      </c>
      <c r="B33" s="27">
        <v>2635</v>
      </c>
      <c r="C33" s="186">
        <f t="shared" si="0"/>
        <v>2564</v>
      </c>
      <c r="D33" s="187">
        <f t="shared" si="1"/>
        <v>71</v>
      </c>
      <c r="E33" s="188">
        <f t="shared" si="2"/>
        <v>71</v>
      </c>
      <c r="F33" s="192">
        <f t="shared" si="4"/>
        <v>2275</v>
      </c>
      <c r="G33" s="195">
        <f t="shared" si="5"/>
        <v>360</v>
      </c>
      <c r="H33" s="196">
        <f t="shared" si="6"/>
        <v>360</v>
      </c>
      <c r="I33" s="199">
        <f t="shared" si="15"/>
        <v>2246.3333333333335</v>
      </c>
      <c r="J33" s="197">
        <f t="shared" si="16"/>
        <v>388.66666666666652</v>
      </c>
      <c r="K33" s="198">
        <f t="shared" si="17"/>
        <v>388.66666666666652</v>
      </c>
      <c r="L33" s="93" t="s">
        <v>72</v>
      </c>
      <c r="M33" s="27">
        <v>2635</v>
      </c>
      <c r="N33" s="205">
        <f t="shared" si="7"/>
        <v>2236.4862148963698</v>
      </c>
      <c r="O33" s="203">
        <f t="shared" si="8"/>
        <v>398.5137851036302</v>
      </c>
      <c r="P33" s="204">
        <f t="shared" si="3"/>
        <v>398.5137851036302</v>
      </c>
      <c r="Q33" s="211">
        <f t="shared" si="9"/>
        <v>2272.2563060405223</v>
      </c>
      <c r="R33" s="209">
        <f t="shared" si="10"/>
        <v>362.7436939594777</v>
      </c>
      <c r="S33" s="210">
        <f t="shared" si="11"/>
        <v>362.7436939594777</v>
      </c>
      <c r="T33" s="217">
        <f t="shared" si="12"/>
        <v>2291.626903905963</v>
      </c>
      <c r="U33" s="215">
        <f t="shared" si="13"/>
        <v>343.37309609403701</v>
      </c>
      <c r="V33" s="216">
        <f t="shared" si="14"/>
        <v>343.37309609403701</v>
      </c>
    </row>
    <row r="34" spans="1:22" x14ac:dyDescent="0.25">
      <c r="A34" s="93" t="s">
        <v>73</v>
      </c>
      <c r="B34" s="27">
        <v>2150</v>
      </c>
      <c r="C34" s="186">
        <f t="shared" si="0"/>
        <v>2635</v>
      </c>
      <c r="D34" s="187">
        <f t="shared" si="1"/>
        <v>-485</v>
      </c>
      <c r="E34" s="188">
        <f t="shared" si="2"/>
        <v>485</v>
      </c>
      <c r="F34" s="192">
        <f t="shared" si="4"/>
        <v>2599.5</v>
      </c>
      <c r="G34" s="195">
        <f t="shared" si="5"/>
        <v>-449.5</v>
      </c>
      <c r="H34" s="196">
        <f t="shared" si="6"/>
        <v>449.5</v>
      </c>
      <c r="I34" s="199">
        <f t="shared" si="15"/>
        <v>2395</v>
      </c>
      <c r="J34" s="197">
        <f t="shared" si="16"/>
        <v>-245</v>
      </c>
      <c r="K34" s="198">
        <f t="shared" si="17"/>
        <v>245</v>
      </c>
      <c r="L34" s="93" t="s">
        <v>73</v>
      </c>
      <c r="M34" s="27">
        <v>2150</v>
      </c>
      <c r="N34" s="205">
        <f t="shared" si="7"/>
        <v>2276.3375934067326</v>
      </c>
      <c r="O34" s="203">
        <f t="shared" si="8"/>
        <v>-126.33759340673259</v>
      </c>
      <c r="P34" s="204">
        <f t="shared" si="3"/>
        <v>126.33759340673259</v>
      </c>
      <c r="Q34" s="211">
        <f t="shared" si="9"/>
        <v>2344.8050448324179</v>
      </c>
      <c r="R34" s="209">
        <f t="shared" si="10"/>
        <v>-194.80504483241793</v>
      </c>
      <c r="S34" s="210">
        <f t="shared" si="11"/>
        <v>194.80504483241793</v>
      </c>
      <c r="T34" s="217">
        <f t="shared" si="12"/>
        <v>2394.6388327341738</v>
      </c>
      <c r="U34" s="215">
        <f t="shared" si="13"/>
        <v>-244.63883273417377</v>
      </c>
      <c r="V34" s="216">
        <f t="shared" si="14"/>
        <v>244.63883273417377</v>
      </c>
    </row>
    <row r="35" spans="1:22" x14ac:dyDescent="0.25">
      <c r="A35" s="93" t="s">
        <v>74</v>
      </c>
      <c r="B35" s="27">
        <v>2201</v>
      </c>
      <c r="C35" s="186">
        <f t="shared" si="0"/>
        <v>2150</v>
      </c>
      <c r="D35" s="187">
        <f t="shared" si="1"/>
        <v>51</v>
      </c>
      <c r="E35" s="188">
        <f t="shared" si="2"/>
        <v>51</v>
      </c>
      <c r="F35" s="192">
        <f t="shared" si="4"/>
        <v>2392.5</v>
      </c>
      <c r="G35" s="195">
        <f t="shared" si="5"/>
        <v>-191.5</v>
      </c>
      <c r="H35" s="196">
        <f t="shared" si="6"/>
        <v>191.5</v>
      </c>
      <c r="I35" s="199">
        <f t="shared" si="15"/>
        <v>2449.6666666666665</v>
      </c>
      <c r="J35" s="197">
        <f t="shared" si="16"/>
        <v>-248.66666666666652</v>
      </c>
      <c r="K35" s="198">
        <f t="shared" si="17"/>
        <v>248.66666666666652</v>
      </c>
      <c r="L35" s="93" t="s">
        <v>74</v>
      </c>
      <c r="M35" s="27">
        <v>2201</v>
      </c>
      <c r="N35" s="205">
        <f t="shared" si="7"/>
        <v>2263.7038340660592</v>
      </c>
      <c r="O35" s="203">
        <f t="shared" si="8"/>
        <v>-62.703834066059244</v>
      </c>
      <c r="P35" s="204">
        <f t="shared" si="3"/>
        <v>62.703834066059244</v>
      </c>
      <c r="Q35" s="211">
        <f t="shared" si="9"/>
        <v>2305.8440358659345</v>
      </c>
      <c r="R35" s="209">
        <f t="shared" si="10"/>
        <v>-104.84403586593453</v>
      </c>
      <c r="S35" s="210">
        <f t="shared" si="11"/>
        <v>104.84403586593453</v>
      </c>
      <c r="T35" s="217">
        <f t="shared" si="12"/>
        <v>2321.2471829139213</v>
      </c>
      <c r="U35" s="215">
        <f t="shared" si="13"/>
        <v>-120.24718291392128</v>
      </c>
      <c r="V35" s="216">
        <f t="shared" si="14"/>
        <v>120.24718291392128</v>
      </c>
    </row>
    <row r="36" spans="1:22" x14ac:dyDescent="0.25">
      <c r="A36" s="93" t="s">
        <v>75</v>
      </c>
      <c r="B36" s="27">
        <v>2663</v>
      </c>
      <c r="C36" s="186">
        <f t="shared" si="0"/>
        <v>2201</v>
      </c>
      <c r="D36" s="187">
        <f t="shared" si="1"/>
        <v>462</v>
      </c>
      <c r="E36" s="188">
        <f t="shared" si="2"/>
        <v>462</v>
      </c>
      <c r="F36" s="192">
        <f t="shared" si="4"/>
        <v>2175.5</v>
      </c>
      <c r="G36" s="195">
        <f t="shared" si="5"/>
        <v>487.5</v>
      </c>
      <c r="H36" s="196">
        <f t="shared" si="6"/>
        <v>487.5</v>
      </c>
      <c r="I36" s="199">
        <f t="shared" si="15"/>
        <v>2328.6666666666665</v>
      </c>
      <c r="J36" s="197">
        <f t="shared" si="16"/>
        <v>334.33333333333348</v>
      </c>
      <c r="K36" s="198">
        <f t="shared" si="17"/>
        <v>334.33333333333348</v>
      </c>
      <c r="L36" s="93" t="s">
        <v>75</v>
      </c>
      <c r="M36" s="27">
        <v>2663</v>
      </c>
      <c r="N36" s="205">
        <f t="shared" si="7"/>
        <v>2257.4334506594532</v>
      </c>
      <c r="O36" s="203">
        <f t="shared" si="8"/>
        <v>405.56654934054677</v>
      </c>
      <c r="P36" s="204">
        <f t="shared" si="3"/>
        <v>405.56654934054677</v>
      </c>
      <c r="Q36" s="211">
        <f t="shared" si="9"/>
        <v>2284.8752286927474</v>
      </c>
      <c r="R36" s="209">
        <f t="shared" si="10"/>
        <v>378.12477130725256</v>
      </c>
      <c r="S36" s="210">
        <f t="shared" si="11"/>
        <v>378.12477130725256</v>
      </c>
      <c r="T36" s="217">
        <f t="shared" si="12"/>
        <v>2285.1730280397451</v>
      </c>
      <c r="U36" s="215">
        <f t="shared" si="13"/>
        <v>377.82697196025492</v>
      </c>
      <c r="V36" s="216">
        <f t="shared" si="14"/>
        <v>377.82697196025492</v>
      </c>
    </row>
    <row r="37" spans="1:22" x14ac:dyDescent="0.25">
      <c r="A37" s="93" t="s">
        <v>76</v>
      </c>
      <c r="B37" s="27">
        <v>2055</v>
      </c>
      <c r="C37" s="186">
        <f t="shared" si="0"/>
        <v>2663</v>
      </c>
      <c r="D37" s="187">
        <f t="shared" si="1"/>
        <v>-608</v>
      </c>
      <c r="E37" s="188">
        <f t="shared" si="2"/>
        <v>608</v>
      </c>
      <c r="F37" s="192">
        <f t="shared" si="4"/>
        <v>2432</v>
      </c>
      <c r="G37" s="195">
        <f t="shared" si="5"/>
        <v>-377</v>
      </c>
      <c r="H37" s="196">
        <f t="shared" si="6"/>
        <v>377</v>
      </c>
      <c r="I37" s="199">
        <f t="shared" si="15"/>
        <v>2338</v>
      </c>
      <c r="J37" s="197">
        <f t="shared" si="16"/>
        <v>-283</v>
      </c>
      <c r="K37" s="198">
        <f t="shared" si="17"/>
        <v>283</v>
      </c>
      <c r="L37" s="93" t="s">
        <v>76</v>
      </c>
      <c r="M37" s="27">
        <v>2055</v>
      </c>
      <c r="N37" s="205">
        <f t="shared" si="7"/>
        <v>2297.9901055935079</v>
      </c>
      <c r="O37" s="203">
        <f t="shared" si="8"/>
        <v>-242.99010559350791</v>
      </c>
      <c r="P37" s="204">
        <f t="shared" si="3"/>
        <v>242.99010559350791</v>
      </c>
      <c r="Q37" s="211">
        <f t="shared" si="9"/>
        <v>2360.500182954198</v>
      </c>
      <c r="R37" s="209">
        <f t="shared" si="10"/>
        <v>-305.50018295419795</v>
      </c>
      <c r="S37" s="210">
        <f t="shared" si="11"/>
        <v>305.50018295419795</v>
      </c>
      <c r="T37" s="217">
        <f t="shared" si="12"/>
        <v>2398.5211196278215</v>
      </c>
      <c r="U37" s="215">
        <f t="shared" si="13"/>
        <v>-343.52111962782146</v>
      </c>
      <c r="V37" s="216">
        <f t="shared" si="14"/>
        <v>343.52111962782146</v>
      </c>
    </row>
    <row r="38" spans="1:22" x14ac:dyDescent="0.25">
      <c r="A38" s="93" t="s">
        <v>77</v>
      </c>
      <c r="B38" s="27">
        <v>1678</v>
      </c>
      <c r="C38" s="186">
        <f t="shared" si="0"/>
        <v>2055</v>
      </c>
      <c r="D38" s="187">
        <f t="shared" si="1"/>
        <v>-377</v>
      </c>
      <c r="E38" s="188">
        <f t="shared" si="2"/>
        <v>377</v>
      </c>
      <c r="F38" s="192">
        <f t="shared" si="4"/>
        <v>2359</v>
      </c>
      <c r="G38" s="195">
        <f t="shared" si="5"/>
        <v>-681</v>
      </c>
      <c r="H38" s="196">
        <f t="shared" si="6"/>
        <v>681</v>
      </c>
      <c r="I38" s="199">
        <f t="shared" si="15"/>
        <v>2306.3333333333335</v>
      </c>
      <c r="J38" s="197">
        <f t="shared" si="16"/>
        <v>-628.33333333333348</v>
      </c>
      <c r="K38" s="198">
        <f t="shared" si="17"/>
        <v>628.33333333333348</v>
      </c>
      <c r="L38" s="93" t="s">
        <v>77</v>
      </c>
      <c r="M38" s="27">
        <v>1678</v>
      </c>
      <c r="N38" s="205">
        <f t="shared" si="7"/>
        <v>2273.6910950341571</v>
      </c>
      <c r="O38" s="203">
        <f t="shared" si="8"/>
        <v>-595.69109503415712</v>
      </c>
      <c r="P38" s="204">
        <f t="shared" si="3"/>
        <v>595.69109503415712</v>
      </c>
      <c r="Q38" s="211">
        <f t="shared" si="9"/>
        <v>2299.4001463633585</v>
      </c>
      <c r="R38" s="209">
        <f t="shared" si="10"/>
        <v>-621.40014636335854</v>
      </c>
      <c r="S38" s="210">
        <f t="shared" si="11"/>
        <v>621.40014636335854</v>
      </c>
      <c r="T38" s="217">
        <f t="shared" si="12"/>
        <v>2295.464783739475</v>
      </c>
      <c r="U38" s="215">
        <f t="shared" si="13"/>
        <v>-617.46478373947502</v>
      </c>
      <c r="V38" s="216">
        <f t="shared" si="14"/>
        <v>617.46478373947502</v>
      </c>
    </row>
    <row r="39" spans="1:22" x14ac:dyDescent="0.25">
      <c r="A39" s="93" t="s">
        <v>78</v>
      </c>
      <c r="B39" s="27">
        <v>1845</v>
      </c>
      <c r="C39" s="186">
        <f t="shared" si="0"/>
        <v>1678</v>
      </c>
      <c r="D39" s="187">
        <f t="shared" si="1"/>
        <v>167</v>
      </c>
      <c r="E39" s="188">
        <f t="shared" si="2"/>
        <v>167</v>
      </c>
      <c r="F39" s="192">
        <f t="shared" si="4"/>
        <v>1866.5</v>
      </c>
      <c r="G39" s="195">
        <f t="shared" si="5"/>
        <v>-21.5</v>
      </c>
      <c r="H39" s="196">
        <f t="shared" si="6"/>
        <v>21.5</v>
      </c>
      <c r="I39" s="199">
        <f t="shared" si="15"/>
        <v>2132</v>
      </c>
      <c r="J39" s="197">
        <f t="shared" si="16"/>
        <v>-287</v>
      </c>
      <c r="K39" s="198">
        <f t="shared" si="17"/>
        <v>287</v>
      </c>
      <c r="L39" s="93" t="s">
        <v>78</v>
      </c>
      <c r="M39" s="27">
        <v>1845</v>
      </c>
      <c r="N39" s="205">
        <f t="shared" si="7"/>
        <v>2214.1219855307413</v>
      </c>
      <c r="O39" s="203">
        <f t="shared" si="8"/>
        <v>-369.12198553074131</v>
      </c>
      <c r="P39" s="204">
        <f t="shared" si="3"/>
        <v>369.12198553074131</v>
      </c>
      <c r="Q39" s="211">
        <f t="shared" si="9"/>
        <v>2175.120117090687</v>
      </c>
      <c r="R39" s="209">
        <f t="shared" si="10"/>
        <v>-330.12011709068702</v>
      </c>
      <c r="S39" s="210">
        <f t="shared" si="11"/>
        <v>330.12011709068702</v>
      </c>
      <c r="T39" s="217">
        <f t="shared" si="12"/>
        <v>2110.2253486176323</v>
      </c>
      <c r="U39" s="215">
        <f t="shared" si="13"/>
        <v>-265.22534861763233</v>
      </c>
      <c r="V39" s="216">
        <f t="shared" si="14"/>
        <v>265.22534861763233</v>
      </c>
    </row>
    <row r="40" spans="1:22" x14ac:dyDescent="0.25">
      <c r="A40" s="93" t="s">
        <v>79</v>
      </c>
      <c r="B40" s="27">
        <v>2065</v>
      </c>
      <c r="C40" s="186">
        <f t="shared" si="0"/>
        <v>1845</v>
      </c>
      <c r="D40" s="187">
        <f t="shared" si="1"/>
        <v>220</v>
      </c>
      <c r="E40" s="188">
        <f t="shared" si="2"/>
        <v>220</v>
      </c>
      <c r="F40" s="192">
        <f t="shared" si="4"/>
        <v>1761.5</v>
      </c>
      <c r="G40" s="195">
        <f t="shared" si="5"/>
        <v>303.5</v>
      </c>
      <c r="H40" s="196">
        <f t="shared" si="6"/>
        <v>303.5</v>
      </c>
      <c r="I40" s="199">
        <f t="shared" si="15"/>
        <v>1859.3333333333333</v>
      </c>
      <c r="J40" s="197">
        <f t="shared" si="16"/>
        <v>205.66666666666674</v>
      </c>
      <c r="K40" s="198">
        <f t="shared" si="17"/>
        <v>205.66666666666674</v>
      </c>
      <c r="L40" s="93" t="s">
        <v>79</v>
      </c>
      <c r="M40" s="27">
        <v>2065</v>
      </c>
      <c r="N40" s="205">
        <f t="shared" si="7"/>
        <v>2177.2097869776671</v>
      </c>
      <c r="O40" s="203">
        <f t="shared" si="8"/>
        <v>-112.20978697766714</v>
      </c>
      <c r="P40" s="204">
        <f t="shared" si="3"/>
        <v>112.20978697766714</v>
      </c>
      <c r="Q40" s="211">
        <f t="shared" si="9"/>
        <v>2109.0960936725496</v>
      </c>
      <c r="R40" s="209">
        <f t="shared" si="10"/>
        <v>-44.096093672549614</v>
      </c>
      <c r="S40" s="210">
        <f t="shared" si="11"/>
        <v>44.096093672549614</v>
      </c>
      <c r="T40" s="217">
        <f t="shared" si="12"/>
        <v>2030.6577440323426</v>
      </c>
      <c r="U40" s="215">
        <f t="shared" si="13"/>
        <v>34.342255967657366</v>
      </c>
      <c r="V40" s="216">
        <f t="shared" si="14"/>
        <v>34.342255967657366</v>
      </c>
    </row>
    <row r="41" spans="1:22" x14ac:dyDescent="0.25">
      <c r="A41" s="93" t="s">
        <v>80</v>
      </c>
      <c r="B41" s="27">
        <v>2147</v>
      </c>
      <c r="C41" s="186">
        <f t="shared" si="0"/>
        <v>2065</v>
      </c>
      <c r="D41" s="187">
        <f t="shared" si="1"/>
        <v>82</v>
      </c>
      <c r="E41" s="188">
        <f t="shared" si="2"/>
        <v>82</v>
      </c>
      <c r="F41" s="192">
        <f t="shared" si="4"/>
        <v>1955</v>
      </c>
      <c r="G41" s="195">
        <f t="shared" si="5"/>
        <v>192</v>
      </c>
      <c r="H41" s="196">
        <f t="shared" si="6"/>
        <v>192</v>
      </c>
      <c r="I41" s="199">
        <f t="shared" si="15"/>
        <v>1862.6666666666667</v>
      </c>
      <c r="J41" s="197">
        <f t="shared" si="16"/>
        <v>284.33333333333326</v>
      </c>
      <c r="K41" s="198">
        <f t="shared" si="17"/>
        <v>284.33333333333326</v>
      </c>
      <c r="L41" s="93" t="s">
        <v>80</v>
      </c>
      <c r="M41" s="27">
        <v>2147</v>
      </c>
      <c r="N41" s="205">
        <f t="shared" si="7"/>
        <v>2165.9888082799007</v>
      </c>
      <c r="O41" s="203">
        <f t="shared" si="8"/>
        <v>-18.988808279900695</v>
      </c>
      <c r="P41" s="204">
        <f t="shared" si="3"/>
        <v>18.988808279900695</v>
      </c>
      <c r="Q41" s="211">
        <f t="shared" si="9"/>
        <v>2100.2768749380398</v>
      </c>
      <c r="R41" s="209">
        <f t="shared" si="10"/>
        <v>46.723125061960218</v>
      </c>
      <c r="S41" s="210">
        <f t="shared" si="11"/>
        <v>46.723125061960218</v>
      </c>
      <c r="T41" s="217">
        <f t="shared" si="12"/>
        <v>2040.9604208226397</v>
      </c>
      <c r="U41" s="215">
        <f t="shared" si="13"/>
        <v>106.03957917736034</v>
      </c>
      <c r="V41" s="216">
        <f t="shared" si="14"/>
        <v>106.03957917736034</v>
      </c>
    </row>
    <row r="42" spans="1:22" ht="18.75" thickBot="1" x14ac:dyDescent="0.3">
      <c r="A42" s="96" t="s">
        <v>81</v>
      </c>
      <c r="B42" s="80">
        <v>2451</v>
      </c>
      <c r="C42" s="189">
        <f t="shared" si="0"/>
        <v>2147</v>
      </c>
      <c r="D42" s="190">
        <f t="shared" si="1"/>
        <v>304</v>
      </c>
      <c r="E42" s="191">
        <f t="shared" si="2"/>
        <v>304</v>
      </c>
      <c r="F42" s="192">
        <f t="shared" si="4"/>
        <v>2106</v>
      </c>
      <c r="G42" s="195">
        <f t="shared" si="5"/>
        <v>345</v>
      </c>
      <c r="H42" s="196">
        <f t="shared" si="6"/>
        <v>345</v>
      </c>
      <c r="I42" s="199">
        <f t="shared" si="15"/>
        <v>2019</v>
      </c>
      <c r="J42" s="197">
        <f t="shared" si="16"/>
        <v>432</v>
      </c>
      <c r="K42" s="198">
        <f t="shared" si="17"/>
        <v>432</v>
      </c>
      <c r="L42" s="96" t="s">
        <v>81</v>
      </c>
      <c r="M42" s="80">
        <v>2451</v>
      </c>
      <c r="N42" s="205">
        <f t="shared" si="7"/>
        <v>2164.0899274519106</v>
      </c>
      <c r="O42" s="203">
        <f t="shared" si="8"/>
        <v>286.91007254808937</v>
      </c>
      <c r="P42" s="204">
        <f t="shared" si="3"/>
        <v>286.91007254808937</v>
      </c>
      <c r="Q42" s="211">
        <f t="shared" si="9"/>
        <v>2109.6214999504318</v>
      </c>
      <c r="R42" s="209">
        <f t="shared" si="10"/>
        <v>341.37850004956817</v>
      </c>
      <c r="S42" s="210">
        <f t="shared" si="11"/>
        <v>341.37850004956817</v>
      </c>
      <c r="T42" s="217">
        <f t="shared" si="12"/>
        <v>2072.7722945758478</v>
      </c>
      <c r="U42" s="215">
        <f t="shared" si="13"/>
        <v>378.22770542415219</v>
      </c>
      <c r="V42" s="216">
        <f t="shared" si="14"/>
        <v>378.22770542415219</v>
      </c>
    </row>
    <row r="43" spans="1:22" ht="18.75" thickBot="1" x14ac:dyDescent="0.3">
      <c r="C43" s="181">
        <f t="shared" si="0"/>
        <v>2451</v>
      </c>
      <c r="D43" s="182">
        <f>SUM(D8:D42)</f>
        <v>604</v>
      </c>
      <c r="E43" s="183">
        <f>AVERAGE(E8:E42)</f>
        <v>281.94285714285712</v>
      </c>
      <c r="F43" s="181">
        <f t="shared" si="4"/>
        <v>2299</v>
      </c>
      <c r="G43" s="185">
        <f>SUM(G9:G42)</f>
        <v>-68</v>
      </c>
      <c r="H43" s="183">
        <f>AVERAGE(H9:H42)</f>
        <v>267.08823529411762</v>
      </c>
      <c r="I43" s="184">
        <f t="shared" si="15"/>
        <v>2221</v>
      </c>
      <c r="J43" s="185">
        <f>SUM(J10:J42)</f>
        <v>-291.33333333333348</v>
      </c>
      <c r="K43" s="183">
        <f>AVERAGE(K10:K42)</f>
        <v>256.52525252525254</v>
      </c>
      <c r="N43" s="184">
        <f>0.1*M42+(0.9*N42)</f>
        <v>2192.7809347067196</v>
      </c>
      <c r="O43" s="185">
        <f>SUM(O8:O42)</f>
        <v>3457.8093470671943</v>
      </c>
      <c r="P43" s="183">
        <f>AVERAGE(P7:P42)</f>
        <v>264.79213623699752</v>
      </c>
      <c r="Q43" s="184">
        <f>0.2*M42+(0.8*Q42)</f>
        <v>2177.8971999603455</v>
      </c>
      <c r="R43" s="185">
        <f>SUM(R8:R42)</f>
        <v>1654.48599980171</v>
      </c>
      <c r="S43" s="183">
        <f>AVERAGE(S8:S42)</f>
        <v>256.24217969657093</v>
      </c>
      <c r="T43" s="184">
        <f>0.3*M42+(0.7*T42)</f>
        <v>2186.2406062030932</v>
      </c>
      <c r="U43" s="185">
        <f>SUM(U8:U42)</f>
        <v>1130.8020206769925</v>
      </c>
      <c r="V43" s="183">
        <f>AVERAGE(V8:V42)</f>
        <v>256.03473849035788</v>
      </c>
    </row>
    <row r="45" spans="1:22" ht="18.75" thickBot="1" x14ac:dyDescent="0.3"/>
    <row r="46" spans="1:22" ht="21" thickBot="1" x14ac:dyDescent="0.35">
      <c r="A46" s="394" t="s">
        <v>178</v>
      </c>
      <c r="B46" s="395"/>
      <c r="C46" s="395"/>
      <c r="D46" s="396"/>
    </row>
    <row r="47" spans="1:22" ht="21" thickBot="1" x14ac:dyDescent="0.35">
      <c r="A47" s="97" t="s">
        <v>86</v>
      </c>
      <c r="B47" s="99" t="s">
        <v>27</v>
      </c>
      <c r="C47" s="98" t="s">
        <v>87</v>
      </c>
      <c r="D47" s="98" t="s">
        <v>13</v>
      </c>
    </row>
    <row r="48" spans="1:22" ht="20.25" x14ac:dyDescent="0.3">
      <c r="A48" s="100">
        <v>1</v>
      </c>
      <c r="B48" s="224">
        <v>2451</v>
      </c>
      <c r="C48" s="218">
        <v>604</v>
      </c>
      <c r="D48" s="218">
        <v>282</v>
      </c>
    </row>
    <row r="49" spans="1:4" ht="20.25" x14ac:dyDescent="0.3">
      <c r="A49" s="100">
        <v>2</v>
      </c>
      <c r="B49" s="225">
        <v>2299</v>
      </c>
      <c r="C49" s="219">
        <v>-68</v>
      </c>
      <c r="D49" s="219">
        <v>267</v>
      </c>
    </row>
    <row r="50" spans="1:4" ht="20.25" x14ac:dyDescent="0.3">
      <c r="A50" s="100">
        <v>3</v>
      </c>
      <c r="B50" s="226">
        <v>2221</v>
      </c>
      <c r="C50" s="220">
        <v>-291</v>
      </c>
      <c r="D50" s="220">
        <v>257</v>
      </c>
    </row>
    <row r="51" spans="1:4" ht="20.25" x14ac:dyDescent="0.3">
      <c r="A51" s="100">
        <v>4</v>
      </c>
      <c r="B51" s="227">
        <v>2127</v>
      </c>
      <c r="C51" s="101">
        <v>-524</v>
      </c>
      <c r="D51" s="101">
        <v>242</v>
      </c>
    </row>
    <row r="52" spans="1:4" ht="20.25" x14ac:dyDescent="0.3">
      <c r="A52" s="100">
        <v>5</v>
      </c>
      <c r="B52" s="227">
        <v>2037</v>
      </c>
      <c r="C52" s="101">
        <v>-846</v>
      </c>
      <c r="D52" s="101">
        <v>242</v>
      </c>
    </row>
    <row r="53" spans="1:4" ht="20.25" x14ac:dyDescent="0.3">
      <c r="A53" s="100">
        <v>6</v>
      </c>
      <c r="B53" s="227">
        <v>2040</v>
      </c>
      <c r="C53" s="101">
        <v>-1043</v>
      </c>
      <c r="D53" s="101">
        <v>234</v>
      </c>
    </row>
    <row r="54" spans="1:4" ht="20.25" x14ac:dyDescent="0.3">
      <c r="A54" s="100">
        <v>7</v>
      </c>
      <c r="B54" s="227">
        <v>2129</v>
      </c>
      <c r="C54" s="101">
        <v>-981</v>
      </c>
      <c r="D54" s="101">
        <v>242</v>
      </c>
    </row>
    <row r="55" spans="1:4" ht="20.25" x14ac:dyDescent="0.3">
      <c r="A55" s="100">
        <v>8</v>
      </c>
      <c r="B55" s="227">
        <v>2138</v>
      </c>
      <c r="C55" s="101">
        <v>-1166</v>
      </c>
      <c r="D55" s="101">
        <v>244</v>
      </c>
    </row>
    <row r="56" spans="1:4" ht="20.25" x14ac:dyDescent="0.3">
      <c r="A56" s="100">
        <v>9</v>
      </c>
      <c r="B56" s="227">
        <v>2139</v>
      </c>
      <c r="C56" s="101">
        <v>-791</v>
      </c>
      <c r="D56" s="101">
        <v>222</v>
      </c>
    </row>
    <row r="57" spans="1:4" ht="21" thickBot="1" x14ac:dyDescent="0.35">
      <c r="A57" s="102">
        <v>10</v>
      </c>
      <c r="B57" s="228">
        <v>2189</v>
      </c>
      <c r="C57" s="103">
        <v>-445</v>
      </c>
      <c r="D57" s="103">
        <v>216</v>
      </c>
    </row>
    <row r="58" spans="1:4" ht="21" thickBot="1" x14ac:dyDescent="0.35">
      <c r="A58" s="104"/>
      <c r="B58" s="104"/>
      <c r="C58" s="178"/>
      <c r="D58" s="178"/>
    </row>
    <row r="59" spans="1:4" ht="21" thickBot="1" x14ac:dyDescent="0.35">
      <c r="A59" s="394" t="s">
        <v>177</v>
      </c>
      <c r="B59" s="395"/>
      <c r="C59" s="395"/>
      <c r="D59" s="396"/>
    </row>
    <row r="60" spans="1:4" ht="21" thickBot="1" x14ac:dyDescent="0.35">
      <c r="A60" s="97" t="s">
        <v>28</v>
      </c>
      <c r="B60" s="99" t="s">
        <v>27</v>
      </c>
      <c r="C60" s="98" t="s">
        <v>87</v>
      </c>
      <c r="D60" s="98" t="s">
        <v>13</v>
      </c>
    </row>
    <row r="61" spans="1:4" ht="20.25" x14ac:dyDescent="0.3">
      <c r="A61" s="100">
        <v>0.1</v>
      </c>
      <c r="B61" s="229">
        <v>2193</v>
      </c>
      <c r="C61" s="221">
        <v>3458</v>
      </c>
      <c r="D61" s="221">
        <v>265</v>
      </c>
    </row>
    <row r="62" spans="1:4" ht="20.25" x14ac:dyDescent="0.3">
      <c r="A62" s="100">
        <v>0.2</v>
      </c>
      <c r="B62" s="230">
        <v>2178</v>
      </c>
      <c r="C62" s="222">
        <v>1654</v>
      </c>
      <c r="D62" s="222">
        <v>256</v>
      </c>
    </row>
    <row r="63" spans="1:4" ht="20.25" x14ac:dyDescent="0.3">
      <c r="A63" s="100">
        <v>0.3</v>
      </c>
      <c r="B63" s="231">
        <v>2186</v>
      </c>
      <c r="C63" s="223">
        <v>1131</v>
      </c>
      <c r="D63" s="223">
        <v>256</v>
      </c>
    </row>
    <row r="64" spans="1:4" ht="20.25" x14ac:dyDescent="0.3">
      <c r="A64" s="100">
        <v>0.4</v>
      </c>
      <c r="B64" s="227">
        <v>2217</v>
      </c>
      <c r="C64" s="101">
        <v>924</v>
      </c>
      <c r="D64" s="101">
        <v>258</v>
      </c>
    </row>
    <row r="65" spans="1:4" ht="20.25" x14ac:dyDescent="0.3">
      <c r="A65" s="100">
        <v>0.5</v>
      </c>
      <c r="B65" s="227">
        <v>2259</v>
      </c>
      <c r="C65" s="101">
        <v>823</v>
      </c>
      <c r="D65" s="101">
        <v>258</v>
      </c>
    </row>
    <row r="66" spans="1:4" ht="20.25" x14ac:dyDescent="0.3">
      <c r="A66" s="100">
        <v>0.6</v>
      </c>
      <c r="B66" s="227">
        <v>2304</v>
      </c>
      <c r="C66" s="101">
        <v>761</v>
      </c>
      <c r="D66" s="101">
        <v>256</v>
      </c>
    </row>
    <row r="67" spans="1:4" ht="20.25" x14ac:dyDescent="0.3">
      <c r="A67" s="100">
        <v>0.7</v>
      </c>
      <c r="B67" s="227">
        <v>2346</v>
      </c>
      <c r="C67" s="101">
        <v>713</v>
      </c>
      <c r="D67" s="101">
        <v>256</v>
      </c>
    </row>
    <row r="68" spans="1:4" ht="20.25" x14ac:dyDescent="0.3">
      <c r="A68" s="100">
        <v>0.8</v>
      </c>
      <c r="B68" s="227">
        <v>2385</v>
      </c>
      <c r="C68" s="101">
        <v>673</v>
      </c>
      <c r="D68" s="101">
        <v>262</v>
      </c>
    </row>
    <row r="69" spans="1:4" ht="20.25" x14ac:dyDescent="0.3">
      <c r="A69" s="100">
        <v>0.9</v>
      </c>
      <c r="B69" s="227">
        <v>2420</v>
      </c>
      <c r="C69" s="101">
        <v>636</v>
      </c>
      <c r="D69" s="101">
        <v>270</v>
      </c>
    </row>
    <row r="70" spans="1:4" ht="21" thickBot="1" x14ac:dyDescent="0.35">
      <c r="A70" s="105">
        <v>1</v>
      </c>
      <c r="B70" s="228">
        <v>2451</v>
      </c>
      <c r="C70" s="103">
        <v>604</v>
      </c>
      <c r="D70" s="103">
        <v>282</v>
      </c>
    </row>
  </sheetData>
  <mergeCells count="2">
    <mergeCell ref="A46:D46"/>
    <mergeCell ref="A59:D59"/>
  </mergeCells>
  <phoneticPr fontId="2" type="noConversion"/>
  <printOptions horizontalCentered="1"/>
  <pageMargins left="0.47244094488188981" right="0.47244094488188981" top="0.59055118110236227" bottom="0.70866141732283472" header="0.47244094488188981" footer="0.47244094488188981"/>
  <pageSetup paperSize="9" scale="56" fitToWidth="2" orientation="portrait" cellComments="asDisplayed" r:id="rId1"/>
  <headerFooter alignWithMargins="0">
    <oddFooter>&amp;L&amp;F&amp;C&amp;A&amp;R12-13/17</oddFooter>
  </headerFooter>
  <colBreaks count="1" manualBreakCount="1">
    <brk id="11" max="69"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5:J74"/>
  <sheetViews>
    <sheetView zoomScale="75" zoomScaleNormal="75" workbookViewId="0"/>
  </sheetViews>
  <sheetFormatPr defaultRowHeight="12.75" x14ac:dyDescent="0.2"/>
  <cols>
    <col min="1" max="1" width="11.42578125" style="340" customWidth="1"/>
    <col min="2" max="16384" width="9.140625" style="340"/>
  </cols>
  <sheetData>
    <row r="5" spans="1:9" ht="18" x14ac:dyDescent="0.25">
      <c r="A5" s="341" t="s">
        <v>281</v>
      </c>
    </row>
    <row r="6" spans="1:9" ht="4.5" customHeight="1" thickBot="1" x14ac:dyDescent="0.25"/>
    <row r="7" spans="1:9" ht="13.5" thickBot="1" x14ac:dyDescent="0.25">
      <c r="A7" s="347">
        <v>1</v>
      </c>
      <c r="B7" s="364">
        <v>27440</v>
      </c>
      <c r="C7" s="397" t="s">
        <v>283</v>
      </c>
      <c r="D7" s="343" t="s">
        <v>111</v>
      </c>
      <c r="E7" s="344">
        <v>0.99111432966312685</v>
      </c>
      <c r="F7" s="397" t="s">
        <v>283</v>
      </c>
      <c r="G7" s="386" t="s">
        <v>284</v>
      </c>
      <c r="H7" s="383">
        <f>$E$8+$E$9*1</f>
        <v>27467.333333333332</v>
      </c>
    </row>
    <row r="8" spans="1:9" x14ac:dyDescent="0.2">
      <c r="A8" s="354">
        <v>2</v>
      </c>
      <c r="B8" s="365">
        <v>27022</v>
      </c>
      <c r="C8" s="398"/>
      <c r="D8" s="342" t="s">
        <v>130</v>
      </c>
      <c r="E8" s="345">
        <v>27967.333333333332</v>
      </c>
      <c r="F8" s="398"/>
      <c r="G8" s="386" t="s">
        <v>285</v>
      </c>
      <c r="H8" s="383">
        <f>$E$8+$E$9*2</f>
        <v>26967.333333333332</v>
      </c>
    </row>
    <row r="9" spans="1:9" ht="13.5" thickBot="1" x14ac:dyDescent="0.25">
      <c r="A9" s="387">
        <v>3</v>
      </c>
      <c r="B9" s="366">
        <v>26440</v>
      </c>
      <c r="C9" s="398"/>
      <c r="D9" s="343" t="s">
        <v>131</v>
      </c>
      <c r="E9" s="346">
        <v>-500</v>
      </c>
      <c r="F9" s="398"/>
      <c r="G9" s="386" t="s">
        <v>286</v>
      </c>
      <c r="H9" s="383">
        <f>$E$8+$E$9*3</f>
        <v>26467.333333333332</v>
      </c>
    </row>
    <row r="10" spans="1:9" ht="13.5" thickBot="1" x14ac:dyDescent="0.25">
      <c r="G10" s="386" t="s">
        <v>287</v>
      </c>
      <c r="H10" s="388">
        <f>$E$8+$E$9*4</f>
        <v>25967.333333333332</v>
      </c>
    </row>
    <row r="12" spans="1:9" ht="18" x14ac:dyDescent="0.25">
      <c r="A12" s="341" t="s">
        <v>280</v>
      </c>
    </row>
    <row r="13" spans="1:9" ht="4.5" customHeight="1" thickBot="1" x14ac:dyDescent="0.25"/>
    <row r="14" spans="1:9" ht="13.5" thickBot="1" x14ac:dyDescent="0.25">
      <c r="A14" s="339"/>
      <c r="B14" s="347" t="s">
        <v>39</v>
      </c>
      <c r="C14" s="347" t="s">
        <v>40</v>
      </c>
      <c r="D14" s="347" t="s">
        <v>41</v>
      </c>
      <c r="F14" s="347" t="s">
        <v>39</v>
      </c>
      <c r="G14" s="347" t="s">
        <v>40</v>
      </c>
      <c r="H14" s="347" t="s">
        <v>41</v>
      </c>
      <c r="I14" s="362" t="s">
        <v>273</v>
      </c>
    </row>
    <row r="15" spans="1:9" x14ac:dyDescent="0.2">
      <c r="A15" s="348" t="s">
        <v>14</v>
      </c>
      <c r="B15" s="349">
        <v>1847</v>
      </c>
      <c r="C15" s="349">
        <v>2045</v>
      </c>
      <c r="D15" s="349">
        <v>1986</v>
      </c>
      <c r="F15" s="359">
        <f t="shared" ref="F15:F26" si="0">B15/B$27</f>
        <v>6.7310495626822162E-2</v>
      </c>
      <c r="G15" s="359">
        <f t="shared" ref="G15:G26" si="1">C15/C$27</f>
        <v>7.567907630819333E-2</v>
      </c>
      <c r="H15" s="359">
        <f t="shared" ref="H15:H26" si="2">D15/D$27</f>
        <v>7.5113464447806352E-2</v>
      </c>
      <c r="I15" s="363">
        <f>AVERAGE(F15:H15)</f>
        <v>7.2701012127607281E-2</v>
      </c>
    </row>
    <row r="16" spans="1:9" x14ac:dyDescent="0.2">
      <c r="A16" s="350" t="s">
        <v>15</v>
      </c>
      <c r="B16" s="351">
        <v>2669</v>
      </c>
      <c r="C16" s="351">
        <v>2321</v>
      </c>
      <c r="D16" s="351">
        <v>2564</v>
      </c>
      <c r="F16" s="360">
        <f t="shared" si="0"/>
        <v>9.7266763848396498E-2</v>
      </c>
      <c r="G16" s="360">
        <f t="shared" si="1"/>
        <v>8.5892976093553397E-2</v>
      </c>
      <c r="H16" s="360">
        <f t="shared" si="2"/>
        <v>9.6974281391830564E-2</v>
      </c>
      <c r="I16" s="381">
        <f t="shared" ref="I16:I26" si="3">AVERAGE(F16:H16)</f>
        <v>9.3378007111260153E-2</v>
      </c>
    </row>
    <row r="17" spans="1:10" x14ac:dyDescent="0.2">
      <c r="A17" s="350" t="s">
        <v>16</v>
      </c>
      <c r="B17" s="351">
        <v>2467</v>
      </c>
      <c r="C17" s="351">
        <v>2419</v>
      </c>
      <c r="D17" s="351">
        <v>2635</v>
      </c>
      <c r="F17" s="360">
        <f t="shared" si="0"/>
        <v>8.9905247813411082E-2</v>
      </c>
      <c r="G17" s="360">
        <f t="shared" si="1"/>
        <v>8.9519650655021835E-2</v>
      </c>
      <c r="H17" s="360">
        <f t="shared" si="2"/>
        <v>9.965960665658094E-2</v>
      </c>
      <c r="I17" s="381">
        <f t="shared" si="3"/>
        <v>9.3028168375004605E-2</v>
      </c>
    </row>
    <row r="18" spans="1:10" x14ac:dyDescent="0.2">
      <c r="A18" s="350" t="s">
        <v>17</v>
      </c>
      <c r="B18" s="351">
        <v>2432</v>
      </c>
      <c r="C18" s="351">
        <v>2088</v>
      </c>
      <c r="D18" s="351">
        <v>2150</v>
      </c>
      <c r="F18" s="360">
        <f t="shared" si="0"/>
        <v>8.8629737609329448E-2</v>
      </c>
      <c r="G18" s="360">
        <f t="shared" si="1"/>
        <v>7.7270372289245798E-2</v>
      </c>
      <c r="H18" s="360">
        <f t="shared" si="2"/>
        <v>8.131618759455371E-2</v>
      </c>
      <c r="I18" s="381">
        <f t="shared" si="3"/>
        <v>8.2405432497709652E-2</v>
      </c>
    </row>
    <row r="19" spans="1:10" x14ac:dyDescent="0.2">
      <c r="A19" s="350" t="s">
        <v>18</v>
      </c>
      <c r="B19" s="351">
        <v>2464</v>
      </c>
      <c r="C19" s="351">
        <v>2667</v>
      </c>
      <c r="D19" s="351">
        <v>2201</v>
      </c>
      <c r="F19" s="360">
        <f t="shared" si="0"/>
        <v>8.9795918367346933E-2</v>
      </c>
      <c r="G19" s="360">
        <f t="shared" si="1"/>
        <v>9.8697357708533787E-2</v>
      </c>
      <c r="H19" s="360">
        <f t="shared" si="2"/>
        <v>8.3245083207261719E-2</v>
      </c>
      <c r="I19" s="381">
        <f t="shared" si="3"/>
        <v>9.0579453094380813E-2</v>
      </c>
    </row>
    <row r="20" spans="1:10" x14ac:dyDescent="0.2">
      <c r="A20" s="350" t="s">
        <v>19</v>
      </c>
      <c r="B20" s="351">
        <v>2378</v>
      </c>
      <c r="C20" s="351">
        <v>2122</v>
      </c>
      <c r="D20" s="351">
        <v>2663</v>
      </c>
      <c r="F20" s="360">
        <f t="shared" si="0"/>
        <v>8.6661807580174929E-2</v>
      </c>
      <c r="G20" s="360">
        <f t="shared" si="1"/>
        <v>7.8528606320775671E-2</v>
      </c>
      <c r="H20" s="360">
        <f t="shared" si="2"/>
        <v>0.10071860816944024</v>
      </c>
      <c r="I20" s="381">
        <f t="shared" si="3"/>
        <v>8.863634069013028E-2</v>
      </c>
    </row>
    <row r="21" spans="1:10" x14ac:dyDescent="0.2">
      <c r="A21" s="350" t="s">
        <v>20</v>
      </c>
      <c r="B21" s="351">
        <v>2217</v>
      </c>
      <c r="C21" s="351">
        <v>2206</v>
      </c>
      <c r="D21" s="351">
        <v>2055</v>
      </c>
      <c r="F21" s="360">
        <f t="shared" si="0"/>
        <v>8.0794460641399418E-2</v>
      </c>
      <c r="G21" s="360">
        <f t="shared" si="1"/>
        <v>8.163718451632003E-2</v>
      </c>
      <c r="H21" s="360">
        <f t="shared" si="2"/>
        <v>7.7723146747352492E-2</v>
      </c>
      <c r="I21" s="381">
        <f t="shared" si="3"/>
        <v>8.0051597301690647E-2</v>
      </c>
    </row>
    <row r="22" spans="1:10" x14ac:dyDescent="0.2">
      <c r="A22" s="350" t="s">
        <v>21</v>
      </c>
      <c r="B22" s="351">
        <v>2445</v>
      </c>
      <c r="C22" s="351">
        <v>1869</v>
      </c>
      <c r="D22" s="351">
        <v>1678</v>
      </c>
      <c r="F22" s="360">
        <f t="shared" si="0"/>
        <v>8.9103498542274048E-2</v>
      </c>
      <c r="G22" s="360">
        <f t="shared" si="1"/>
        <v>6.9165864850862263E-2</v>
      </c>
      <c r="H22" s="360">
        <f t="shared" si="2"/>
        <v>6.3464447806354005E-2</v>
      </c>
      <c r="I22" s="381">
        <f t="shared" si="3"/>
        <v>7.3911270399830101E-2</v>
      </c>
    </row>
    <row r="23" spans="1:10" x14ac:dyDescent="0.2">
      <c r="A23" s="350" t="s">
        <v>22</v>
      </c>
      <c r="B23" s="351">
        <v>1894</v>
      </c>
      <c r="C23" s="351">
        <v>2441</v>
      </c>
      <c r="D23" s="351">
        <v>1845</v>
      </c>
      <c r="F23" s="360">
        <f t="shared" si="0"/>
        <v>6.9023323615160351E-2</v>
      </c>
      <c r="G23" s="360">
        <f t="shared" si="1"/>
        <v>9.033380208718822E-2</v>
      </c>
      <c r="H23" s="360">
        <f t="shared" si="2"/>
        <v>6.9780635400907717E-2</v>
      </c>
      <c r="I23" s="381">
        <f t="shared" si="3"/>
        <v>7.6379253701085434E-2</v>
      </c>
    </row>
    <row r="24" spans="1:10" x14ac:dyDescent="0.2">
      <c r="A24" s="350" t="s">
        <v>23</v>
      </c>
      <c r="B24" s="351">
        <v>1922</v>
      </c>
      <c r="C24" s="351">
        <v>2291</v>
      </c>
      <c r="D24" s="351">
        <v>2065</v>
      </c>
      <c r="F24" s="360">
        <f t="shared" si="0"/>
        <v>7.0043731778425655E-2</v>
      </c>
      <c r="G24" s="360">
        <f t="shared" si="1"/>
        <v>8.4782769595144691E-2</v>
      </c>
      <c r="H24" s="360">
        <f t="shared" si="2"/>
        <v>7.8101361573373676E-2</v>
      </c>
      <c r="I24" s="381">
        <f t="shared" si="3"/>
        <v>7.764262098231467E-2</v>
      </c>
    </row>
    <row r="25" spans="1:10" x14ac:dyDescent="0.2">
      <c r="A25" s="350" t="s">
        <v>24</v>
      </c>
      <c r="B25" s="351">
        <v>2431</v>
      </c>
      <c r="C25" s="351">
        <v>2364</v>
      </c>
      <c r="D25" s="351">
        <v>2147</v>
      </c>
      <c r="F25" s="360">
        <f t="shared" si="0"/>
        <v>8.8593294460641403E-2</v>
      </c>
      <c r="G25" s="360">
        <f t="shared" si="1"/>
        <v>8.7484272074605879E-2</v>
      </c>
      <c r="H25" s="360">
        <f t="shared" si="2"/>
        <v>8.1202723146747355E-2</v>
      </c>
      <c r="I25" s="381">
        <f t="shared" si="3"/>
        <v>8.576009656066487E-2</v>
      </c>
    </row>
    <row r="26" spans="1:10" ht="13.5" thickBot="1" x14ac:dyDescent="0.25">
      <c r="A26" s="352" t="s">
        <v>25</v>
      </c>
      <c r="B26" s="353">
        <v>2274</v>
      </c>
      <c r="C26" s="353">
        <v>2189</v>
      </c>
      <c r="D26" s="353">
        <v>2451</v>
      </c>
      <c r="F26" s="361">
        <f t="shared" si="0"/>
        <v>8.2871720116618072E-2</v>
      </c>
      <c r="G26" s="361">
        <f t="shared" si="1"/>
        <v>8.10080675005551E-2</v>
      </c>
      <c r="H26" s="361">
        <f t="shared" si="2"/>
        <v>9.2700453857791229E-2</v>
      </c>
      <c r="I26" s="382">
        <f t="shared" si="3"/>
        <v>8.5526747158321467E-2</v>
      </c>
    </row>
    <row r="27" spans="1:10" ht="13.5" thickBot="1" x14ac:dyDescent="0.25">
      <c r="B27" s="355">
        <f>SUM(B15:B26)</f>
        <v>27440</v>
      </c>
      <c r="C27" s="355">
        <f>SUM(C15:C26)</f>
        <v>27022</v>
      </c>
      <c r="D27" s="355">
        <f>SUM(D15:D26)</f>
        <v>26440</v>
      </c>
      <c r="F27" s="357">
        <f>SUM(F15:F26)</f>
        <v>1</v>
      </c>
      <c r="G27" s="356">
        <f>SUM(G15:G26)</f>
        <v>1</v>
      </c>
      <c r="H27" s="358">
        <f>SUM(H15:H26)</f>
        <v>1</v>
      </c>
      <c r="I27" s="358">
        <f>SUM(I15:I26)</f>
        <v>1</v>
      </c>
    </row>
    <row r="29" spans="1:10" ht="18" x14ac:dyDescent="0.25">
      <c r="A29" s="341" t="s">
        <v>275</v>
      </c>
    </row>
    <row r="30" spans="1:10" ht="4.5" customHeight="1" x14ac:dyDescent="0.2"/>
    <row r="31" spans="1:10" ht="18.75" x14ac:dyDescent="0.3">
      <c r="B31" s="367" t="s">
        <v>274</v>
      </c>
    </row>
    <row r="32" spans="1:10" x14ac:dyDescent="0.2">
      <c r="A32" s="384"/>
      <c r="B32" s="384"/>
      <c r="C32" s="384"/>
      <c r="D32" s="384"/>
      <c r="E32" s="384"/>
      <c r="F32" s="384"/>
      <c r="G32" s="384"/>
      <c r="H32" s="384"/>
      <c r="I32" s="384"/>
      <c r="J32" s="384"/>
    </row>
    <row r="34" spans="1:10" ht="18" x14ac:dyDescent="0.25">
      <c r="A34" s="341" t="s">
        <v>282</v>
      </c>
      <c r="I34" s="383"/>
    </row>
    <row r="35" spans="1:10" ht="4.5" customHeight="1" thickBot="1" x14ac:dyDescent="0.3">
      <c r="A35" s="341"/>
    </row>
    <row r="36" spans="1:10" ht="19.5" thickBot="1" x14ac:dyDescent="0.35">
      <c r="A36" s="341"/>
      <c r="B36" s="368" t="s">
        <v>276</v>
      </c>
      <c r="C36" s="368" t="s">
        <v>277</v>
      </c>
      <c r="I36" s="368" t="s">
        <v>278</v>
      </c>
      <c r="J36" s="368" t="s">
        <v>279</v>
      </c>
    </row>
    <row r="37" spans="1:10" x14ac:dyDescent="0.2">
      <c r="A37" s="375" t="s">
        <v>46</v>
      </c>
      <c r="B37" s="372">
        <v>1847</v>
      </c>
      <c r="C37" s="369">
        <f>($E$8+$E$9*1)*I15</f>
        <v>1996.9029337796983</v>
      </c>
      <c r="I37" s="369">
        <f t="shared" ref="I37:I72" si="4">B37-C37</f>
        <v>-149.90293377969829</v>
      </c>
      <c r="J37" s="369">
        <f>ABS(I37)</f>
        <v>149.90293377969829</v>
      </c>
    </row>
    <row r="38" spans="1:10" x14ac:dyDescent="0.2">
      <c r="A38" s="376" t="s">
        <v>47</v>
      </c>
      <c r="B38" s="373">
        <v>2669</v>
      </c>
      <c r="C38" s="370">
        <f t="shared" ref="C38:C48" si="5">($E$8+$E$9*1)*I16</f>
        <v>2564.8448473273529</v>
      </c>
      <c r="I38" s="370">
        <f t="shared" si="4"/>
        <v>104.15515267264709</v>
      </c>
      <c r="J38" s="370">
        <f t="shared" ref="J38:J72" si="6">ABS(I38)</f>
        <v>104.15515267264709</v>
      </c>
    </row>
    <row r="39" spans="1:10" x14ac:dyDescent="0.2">
      <c r="A39" s="376" t="s">
        <v>48</v>
      </c>
      <c r="B39" s="373">
        <v>2467</v>
      </c>
      <c r="C39" s="370">
        <f t="shared" si="5"/>
        <v>2555.2357101457096</v>
      </c>
      <c r="I39" s="370">
        <f t="shared" si="4"/>
        <v>-88.235710145709618</v>
      </c>
      <c r="J39" s="370">
        <f t="shared" si="6"/>
        <v>88.235710145709618</v>
      </c>
    </row>
    <row r="40" spans="1:10" x14ac:dyDescent="0.2">
      <c r="A40" s="376" t="s">
        <v>49</v>
      </c>
      <c r="B40" s="373">
        <v>2432</v>
      </c>
      <c r="C40" s="370">
        <f t="shared" si="5"/>
        <v>2263.45748289209</v>
      </c>
      <c r="I40" s="370">
        <f t="shared" si="4"/>
        <v>168.54251710791004</v>
      </c>
      <c r="J40" s="370">
        <f t="shared" si="6"/>
        <v>168.54251710791004</v>
      </c>
    </row>
    <row r="41" spans="1:10" x14ac:dyDescent="0.2">
      <c r="A41" s="376" t="s">
        <v>50</v>
      </c>
      <c r="B41" s="373">
        <v>2464</v>
      </c>
      <c r="C41" s="370">
        <f t="shared" si="5"/>
        <v>2487.976031294389</v>
      </c>
      <c r="I41" s="370">
        <f t="shared" si="4"/>
        <v>-23.976031294389031</v>
      </c>
      <c r="J41" s="370">
        <f t="shared" si="6"/>
        <v>23.976031294389031</v>
      </c>
    </row>
    <row r="42" spans="1:10" x14ac:dyDescent="0.2">
      <c r="A42" s="376" t="s">
        <v>51</v>
      </c>
      <c r="B42" s="373">
        <v>2378</v>
      </c>
      <c r="C42" s="370">
        <f t="shared" si="5"/>
        <v>2434.6039151827049</v>
      </c>
      <c r="I42" s="370">
        <f t="shared" si="4"/>
        <v>-56.603915182704895</v>
      </c>
      <c r="J42" s="370">
        <f t="shared" si="6"/>
        <v>56.603915182704895</v>
      </c>
    </row>
    <row r="43" spans="1:10" x14ac:dyDescent="0.2">
      <c r="A43" s="376" t="s">
        <v>52</v>
      </c>
      <c r="B43" s="373">
        <v>2217</v>
      </c>
      <c r="C43" s="370">
        <f t="shared" si="5"/>
        <v>2198.8039069513043</v>
      </c>
      <c r="I43" s="370">
        <f t="shared" si="4"/>
        <v>18.19609304869573</v>
      </c>
      <c r="J43" s="370">
        <f t="shared" si="6"/>
        <v>18.19609304869573</v>
      </c>
    </row>
    <row r="44" spans="1:10" x14ac:dyDescent="0.2">
      <c r="A44" s="376" t="s">
        <v>53</v>
      </c>
      <c r="B44" s="373">
        <v>2445</v>
      </c>
      <c r="C44" s="370">
        <f t="shared" si="5"/>
        <v>2030.1455011622666</v>
      </c>
      <c r="I44" s="370">
        <f t="shared" si="4"/>
        <v>414.85449883773344</v>
      </c>
      <c r="J44" s="370">
        <f t="shared" si="6"/>
        <v>414.85449883773344</v>
      </c>
    </row>
    <row r="45" spans="1:10" x14ac:dyDescent="0.2">
      <c r="A45" s="376" t="s">
        <v>54</v>
      </c>
      <c r="B45" s="373">
        <v>1894</v>
      </c>
      <c r="C45" s="370">
        <f t="shared" si="5"/>
        <v>2097.9344211589473</v>
      </c>
      <c r="I45" s="370">
        <f t="shared" si="4"/>
        <v>-203.93442115894732</v>
      </c>
      <c r="J45" s="370">
        <f t="shared" si="6"/>
        <v>203.93442115894732</v>
      </c>
    </row>
    <row r="46" spans="1:10" x14ac:dyDescent="0.2">
      <c r="A46" s="376" t="s">
        <v>55</v>
      </c>
      <c r="B46" s="373">
        <v>1922</v>
      </c>
      <c r="C46" s="370">
        <f t="shared" si="5"/>
        <v>2132.6357513948979</v>
      </c>
      <c r="I46" s="370">
        <f t="shared" si="4"/>
        <v>-210.63575139489785</v>
      </c>
      <c r="J46" s="370">
        <f t="shared" si="6"/>
        <v>210.63575139489785</v>
      </c>
    </row>
    <row r="47" spans="1:10" x14ac:dyDescent="0.2">
      <c r="A47" s="376" t="s">
        <v>56</v>
      </c>
      <c r="B47" s="373">
        <v>2431</v>
      </c>
      <c r="C47" s="370">
        <f t="shared" si="5"/>
        <v>2355.6011589306354</v>
      </c>
      <c r="I47" s="370">
        <f t="shared" si="4"/>
        <v>75.398841069364607</v>
      </c>
      <c r="J47" s="370">
        <f t="shared" si="6"/>
        <v>75.398841069364607</v>
      </c>
    </row>
    <row r="48" spans="1:10" x14ac:dyDescent="0.2">
      <c r="A48" s="377" t="s">
        <v>57</v>
      </c>
      <c r="B48" s="373">
        <v>2274</v>
      </c>
      <c r="C48" s="370">
        <f t="shared" si="5"/>
        <v>2349.1916731133351</v>
      </c>
      <c r="I48" s="370">
        <f t="shared" si="4"/>
        <v>-75.191673113335128</v>
      </c>
      <c r="J48" s="370">
        <f t="shared" si="6"/>
        <v>75.191673113335128</v>
      </c>
    </row>
    <row r="49" spans="1:10" x14ac:dyDescent="0.2">
      <c r="A49" s="378" t="s">
        <v>58</v>
      </c>
      <c r="B49" s="373">
        <v>2045</v>
      </c>
      <c r="C49" s="370">
        <f>($E$8+$E$9*2)*I15</f>
        <v>1960.5524277158947</v>
      </c>
      <c r="I49" s="370">
        <f t="shared" si="4"/>
        <v>84.447572284105263</v>
      </c>
      <c r="J49" s="370">
        <f t="shared" si="6"/>
        <v>84.447572284105263</v>
      </c>
    </row>
    <row r="50" spans="1:10" x14ac:dyDescent="0.2">
      <c r="A50" s="376" t="s">
        <v>59</v>
      </c>
      <c r="B50" s="373">
        <v>2321</v>
      </c>
      <c r="C50" s="370">
        <f t="shared" ref="C50:C60" si="7">($E$8+$E$9*2)*I16</f>
        <v>2518.1558437717226</v>
      </c>
      <c r="I50" s="370">
        <f t="shared" si="4"/>
        <v>-197.15584377172263</v>
      </c>
      <c r="J50" s="370">
        <f t="shared" si="6"/>
        <v>197.15584377172263</v>
      </c>
    </row>
    <row r="51" spans="1:10" x14ac:dyDescent="0.2">
      <c r="A51" s="376" t="s">
        <v>60</v>
      </c>
      <c r="B51" s="373">
        <v>2419</v>
      </c>
      <c r="C51" s="370">
        <f t="shared" si="7"/>
        <v>2508.7216259582074</v>
      </c>
      <c r="I51" s="370">
        <f t="shared" si="4"/>
        <v>-89.721625958207369</v>
      </c>
      <c r="J51" s="370">
        <f t="shared" si="6"/>
        <v>89.721625958207369</v>
      </c>
    </row>
    <row r="52" spans="1:10" x14ac:dyDescent="0.2">
      <c r="A52" s="376" t="s">
        <v>61</v>
      </c>
      <c r="B52" s="373">
        <v>2088</v>
      </c>
      <c r="C52" s="370">
        <f t="shared" si="7"/>
        <v>2222.2547666432351</v>
      </c>
      <c r="I52" s="370">
        <f t="shared" si="4"/>
        <v>-134.25476664323514</v>
      </c>
      <c r="J52" s="370">
        <f t="shared" si="6"/>
        <v>134.25476664323514</v>
      </c>
    </row>
    <row r="53" spans="1:10" x14ac:dyDescent="0.2">
      <c r="A53" s="376" t="s">
        <v>62</v>
      </c>
      <c r="B53" s="373">
        <v>2667</v>
      </c>
      <c r="C53" s="370">
        <f t="shared" si="7"/>
        <v>2442.6863047471988</v>
      </c>
      <c r="I53" s="370">
        <f t="shared" si="4"/>
        <v>224.31369525280115</v>
      </c>
      <c r="J53" s="370">
        <f t="shared" si="6"/>
        <v>224.31369525280115</v>
      </c>
    </row>
    <row r="54" spans="1:10" x14ac:dyDescent="0.2">
      <c r="A54" s="376" t="s">
        <v>63</v>
      </c>
      <c r="B54" s="373">
        <v>2122</v>
      </c>
      <c r="C54" s="370">
        <f t="shared" si="7"/>
        <v>2390.2857448376399</v>
      </c>
      <c r="I54" s="370">
        <f t="shared" si="4"/>
        <v>-268.28574483763987</v>
      </c>
      <c r="J54" s="370">
        <f t="shared" si="6"/>
        <v>268.28574483763987</v>
      </c>
    </row>
    <row r="55" spans="1:10" x14ac:dyDescent="0.2">
      <c r="A55" s="376" t="s">
        <v>64</v>
      </c>
      <c r="B55" s="373">
        <v>2206</v>
      </c>
      <c r="C55" s="370">
        <f t="shared" si="7"/>
        <v>2158.7781083004588</v>
      </c>
      <c r="I55" s="370">
        <f t="shared" si="4"/>
        <v>47.221891699541175</v>
      </c>
      <c r="J55" s="370">
        <f t="shared" si="6"/>
        <v>47.221891699541175</v>
      </c>
    </row>
    <row r="56" spans="1:10" x14ac:dyDescent="0.2">
      <c r="A56" s="376" t="s">
        <v>65</v>
      </c>
      <c r="B56" s="373">
        <v>1869</v>
      </c>
      <c r="C56" s="370">
        <f t="shared" si="7"/>
        <v>1993.1898659623514</v>
      </c>
      <c r="I56" s="370">
        <f t="shared" si="4"/>
        <v>-124.1898659623514</v>
      </c>
      <c r="J56" s="370">
        <f t="shared" si="6"/>
        <v>124.1898659623514</v>
      </c>
    </row>
    <row r="57" spans="1:10" x14ac:dyDescent="0.2">
      <c r="A57" s="376" t="s">
        <v>66</v>
      </c>
      <c r="B57" s="373">
        <v>2441</v>
      </c>
      <c r="C57" s="370">
        <f t="shared" si="7"/>
        <v>2059.7447943084044</v>
      </c>
      <c r="I57" s="370">
        <f t="shared" si="4"/>
        <v>381.25520569159562</v>
      </c>
      <c r="J57" s="370">
        <f t="shared" si="6"/>
        <v>381.25520569159562</v>
      </c>
    </row>
    <row r="58" spans="1:10" x14ac:dyDescent="0.2">
      <c r="A58" s="376" t="s">
        <v>67</v>
      </c>
      <c r="B58" s="373">
        <v>2291</v>
      </c>
      <c r="C58" s="370">
        <f t="shared" si="7"/>
        <v>2093.8144409037404</v>
      </c>
      <c r="I58" s="370">
        <f t="shared" si="4"/>
        <v>197.18555909625957</v>
      </c>
      <c r="J58" s="370">
        <f t="shared" si="6"/>
        <v>197.18555909625957</v>
      </c>
    </row>
    <row r="59" spans="1:10" x14ac:dyDescent="0.2">
      <c r="A59" s="376" t="s">
        <v>68</v>
      </c>
      <c r="B59" s="373">
        <v>2364</v>
      </c>
      <c r="C59" s="370">
        <f t="shared" si="7"/>
        <v>2312.7211106503032</v>
      </c>
      <c r="I59" s="370">
        <f t="shared" si="4"/>
        <v>51.278889349696783</v>
      </c>
      <c r="J59" s="370">
        <f t="shared" si="6"/>
        <v>51.278889349696783</v>
      </c>
    </row>
    <row r="60" spans="1:10" x14ac:dyDescent="0.2">
      <c r="A60" s="377" t="s">
        <v>69</v>
      </c>
      <c r="B60" s="373">
        <v>2189</v>
      </c>
      <c r="C60" s="370">
        <f t="shared" si="7"/>
        <v>2306.4282995341741</v>
      </c>
      <c r="I60" s="370">
        <f t="shared" si="4"/>
        <v>-117.42829953417413</v>
      </c>
      <c r="J60" s="370">
        <f t="shared" si="6"/>
        <v>117.42829953417413</v>
      </c>
    </row>
    <row r="61" spans="1:10" x14ac:dyDescent="0.2">
      <c r="A61" s="378" t="s">
        <v>70</v>
      </c>
      <c r="B61" s="373">
        <v>1986</v>
      </c>
      <c r="C61" s="370">
        <f>($E$8+$E$9*3)*I15</f>
        <v>1924.201921652091</v>
      </c>
      <c r="I61" s="370">
        <f t="shared" si="4"/>
        <v>61.798078347909041</v>
      </c>
      <c r="J61" s="370">
        <f t="shared" si="6"/>
        <v>61.798078347909041</v>
      </c>
    </row>
    <row r="62" spans="1:10" x14ac:dyDescent="0.2">
      <c r="A62" s="376" t="s">
        <v>71</v>
      </c>
      <c r="B62" s="373">
        <v>2564</v>
      </c>
      <c r="C62" s="370">
        <f t="shared" ref="C62:C72" si="8">($E$8+$E$9*3)*I16</f>
        <v>2471.4668402160928</v>
      </c>
      <c r="I62" s="370">
        <f t="shared" si="4"/>
        <v>92.533159783907195</v>
      </c>
      <c r="J62" s="370">
        <f t="shared" si="6"/>
        <v>92.533159783907195</v>
      </c>
    </row>
    <row r="63" spans="1:10" x14ac:dyDescent="0.2">
      <c r="A63" s="376" t="s">
        <v>72</v>
      </c>
      <c r="B63" s="373">
        <v>2635</v>
      </c>
      <c r="C63" s="370">
        <f t="shared" si="8"/>
        <v>2462.2075417707051</v>
      </c>
      <c r="I63" s="370">
        <f t="shared" si="4"/>
        <v>172.79245822929488</v>
      </c>
      <c r="J63" s="370">
        <f t="shared" si="6"/>
        <v>172.79245822929488</v>
      </c>
    </row>
    <row r="64" spans="1:10" x14ac:dyDescent="0.2">
      <c r="A64" s="376" t="s">
        <v>73</v>
      </c>
      <c r="B64" s="373">
        <v>2150</v>
      </c>
      <c r="C64" s="370">
        <f t="shared" si="8"/>
        <v>2181.0520503943803</v>
      </c>
      <c r="I64" s="370">
        <f t="shared" si="4"/>
        <v>-31.052050394380331</v>
      </c>
      <c r="J64" s="370">
        <f t="shared" si="6"/>
        <v>31.052050394380331</v>
      </c>
    </row>
    <row r="65" spans="1:10" x14ac:dyDescent="0.2">
      <c r="A65" s="376" t="s">
        <v>74</v>
      </c>
      <c r="B65" s="373">
        <v>2201</v>
      </c>
      <c r="C65" s="370">
        <f t="shared" si="8"/>
        <v>2397.3965782000082</v>
      </c>
      <c r="I65" s="370">
        <f t="shared" si="4"/>
        <v>-196.39657820000821</v>
      </c>
      <c r="J65" s="370">
        <f t="shared" si="6"/>
        <v>196.39657820000821</v>
      </c>
    </row>
    <row r="66" spans="1:10" x14ac:dyDescent="0.2">
      <c r="A66" s="376" t="s">
        <v>75</v>
      </c>
      <c r="B66" s="373">
        <v>2663</v>
      </c>
      <c r="C66" s="370">
        <f t="shared" si="8"/>
        <v>2345.9675744925748</v>
      </c>
      <c r="I66" s="370">
        <f t="shared" si="4"/>
        <v>317.03242550742516</v>
      </c>
      <c r="J66" s="370">
        <f t="shared" si="6"/>
        <v>317.03242550742516</v>
      </c>
    </row>
    <row r="67" spans="1:10" x14ac:dyDescent="0.2">
      <c r="A67" s="376" t="s">
        <v>76</v>
      </c>
      <c r="B67" s="373">
        <v>2055</v>
      </c>
      <c r="C67" s="370">
        <f t="shared" si="8"/>
        <v>2118.7523096496134</v>
      </c>
      <c r="I67" s="370">
        <f t="shared" si="4"/>
        <v>-63.75230964961338</v>
      </c>
      <c r="J67" s="370">
        <f t="shared" si="6"/>
        <v>63.75230964961338</v>
      </c>
    </row>
    <row r="68" spans="1:10" x14ac:dyDescent="0.2">
      <c r="A68" s="376" t="s">
        <v>77</v>
      </c>
      <c r="B68" s="373">
        <v>1678</v>
      </c>
      <c r="C68" s="370">
        <f t="shared" si="8"/>
        <v>1956.2342307624365</v>
      </c>
      <c r="I68" s="370">
        <f t="shared" si="4"/>
        <v>-278.23423076243648</v>
      </c>
      <c r="J68" s="370">
        <f t="shared" si="6"/>
        <v>278.23423076243648</v>
      </c>
    </row>
    <row r="69" spans="1:10" x14ac:dyDescent="0.2">
      <c r="A69" s="376" t="s">
        <v>78</v>
      </c>
      <c r="B69" s="373">
        <v>1845</v>
      </c>
      <c r="C69" s="370">
        <f t="shared" si="8"/>
        <v>2021.5551674578617</v>
      </c>
      <c r="I69" s="370">
        <f t="shared" si="4"/>
        <v>-176.55516745786167</v>
      </c>
      <c r="J69" s="370">
        <f t="shared" si="6"/>
        <v>176.55516745786167</v>
      </c>
    </row>
    <row r="70" spans="1:10" x14ac:dyDescent="0.2">
      <c r="A70" s="376" t="s">
        <v>79</v>
      </c>
      <c r="B70" s="373">
        <v>2065</v>
      </c>
      <c r="C70" s="370">
        <f t="shared" si="8"/>
        <v>2054.993130412583</v>
      </c>
      <c r="I70" s="370">
        <f t="shared" si="4"/>
        <v>10.006869587416986</v>
      </c>
      <c r="J70" s="370">
        <f t="shared" si="6"/>
        <v>10.006869587416986</v>
      </c>
    </row>
    <row r="71" spans="1:10" x14ac:dyDescent="0.2">
      <c r="A71" s="376" t="s">
        <v>80</v>
      </c>
      <c r="B71" s="373">
        <v>2147</v>
      </c>
      <c r="C71" s="370">
        <f t="shared" si="8"/>
        <v>2269.8410623699706</v>
      </c>
      <c r="I71" s="370">
        <f t="shared" si="4"/>
        <v>-122.84106236997059</v>
      </c>
      <c r="J71" s="370">
        <f t="shared" si="6"/>
        <v>122.84106236997059</v>
      </c>
    </row>
    <row r="72" spans="1:10" ht="13.5" thickBot="1" x14ac:dyDescent="0.25">
      <c r="A72" s="379" t="s">
        <v>81</v>
      </c>
      <c r="B72" s="374">
        <v>2451</v>
      </c>
      <c r="C72" s="371">
        <f t="shared" si="8"/>
        <v>2263.6649259550136</v>
      </c>
      <c r="I72" s="371">
        <f t="shared" si="4"/>
        <v>187.33507404498641</v>
      </c>
      <c r="J72" s="371">
        <f t="shared" si="6"/>
        <v>187.33507404498641</v>
      </c>
    </row>
    <row r="73" spans="1:10" ht="13.5" thickBot="1" x14ac:dyDescent="0.25">
      <c r="H73" s="362" t="s">
        <v>87</v>
      </c>
      <c r="I73" s="380">
        <f>SUM(I37:I72)</f>
        <v>6.8212102632969618E-12</v>
      </c>
    </row>
    <row r="74" spans="1:10" ht="13.5" thickBot="1" x14ac:dyDescent="0.25">
      <c r="H74" s="362" t="s">
        <v>13</v>
      </c>
      <c r="J74" s="380">
        <f>AVERAGE(J37:J72)</f>
        <v>144.90822120062705</v>
      </c>
    </row>
  </sheetData>
  <mergeCells count="2">
    <mergeCell ref="C7:C9"/>
    <mergeCell ref="F7:F9"/>
  </mergeCells>
  <printOptions horizontalCentered="1"/>
  <pageMargins left="0.47244094488188981" right="0.47244094488188981" top="0.59055118110236227" bottom="0.70866141732283472" header="0.31496062992125984" footer="0.47244094488188981"/>
  <pageSetup paperSize="9" scale="77" orientation="portrait" cellComments="asDisplayed" horizontalDpi="300" r:id="rId1"/>
  <headerFooter>
    <oddFooter>&amp;L&amp;F&amp;C&amp;A&amp;R14/17</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0"/>
  <sheetViews>
    <sheetView zoomScale="75" zoomScaleNormal="75" workbookViewId="0"/>
  </sheetViews>
  <sheetFormatPr defaultColWidth="13.85546875" defaultRowHeight="12.75" x14ac:dyDescent="0.2"/>
  <cols>
    <col min="1" max="3" width="21.28515625" style="29" customWidth="1"/>
    <col min="4" max="6" width="13.85546875" style="29" customWidth="1"/>
    <col min="7" max="7" width="15" style="29" customWidth="1"/>
    <col min="8" max="8" width="13.85546875" style="29" customWidth="1"/>
    <col min="9" max="9" width="21.5703125" style="29" bestFit="1" customWidth="1"/>
    <col min="10" max="16384" width="13.85546875" style="29"/>
  </cols>
  <sheetData>
    <row r="1" spans="1:9" ht="54.75" thickBot="1" x14ac:dyDescent="0.25">
      <c r="A1" s="274" t="s">
        <v>132</v>
      </c>
      <c r="B1" s="9" t="s">
        <v>133</v>
      </c>
      <c r="C1" s="9" t="s">
        <v>26</v>
      </c>
    </row>
    <row r="2" spans="1:9" ht="27" x14ac:dyDescent="0.35">
      <c r="A2" s="267">
        <v>1</v>
      </c>
      <c r="B2" s="31" t="s">
        <v>134</v>
      </c>
      <c r="C2" s="131">
        <v>14</v>
      </c>
    </row>
    <row r="3" spans="1:9" ht="27.75" thickBot="1" x14ac:dyDescent="0.4">
      <c r="A3" s="268">
        <v>2</v>
      </c>
      <c r="B3" s="14" t="s">
        <v>135</v>
      </c>
      <c r="C3" s="132">
        <v>18</v>
      </c>
      <c r="E3" s="50"/>
      <c r="F3" s="50"/>
      <c r="G3" s="50"/>
      <c r="H3" s="50"/>
      <c r="I3" s="50"/>
    </row>
    <row r="4" spans="1:9" ht="27" x14ac:dyDescent="0.35">
      <c r="A4" s="268">
        <v>3</v>
      </c>
      <c r="B4" s="14" t="s">
        <v>136</v>
      </c>
      <c r="C4" s="132">
        <v>35</v>
      </c>
      <c r="D4" s="401"/>
    </row>
    <row r="5" spans="1:9" ht="27" x14ac:dyDescent="0.35">
      <c r="A5" s="268">
        <v>4</v>
      </c>
      <c r="B5" s="14" t="s">
        <v>137</v>
      </c>
      <c r="C5" s="132">
        <v>46</v>
      </c>
      <c r="D5" s="401"/>
    </row>
    <row r="6" spans="1:9" ht="27" x14ac:dyDescent="0.35">
      <c r="A6" s="268">
        <v>5</v>
      </c>
      <c r="B6" s="12" t="s">
        <v>138</v>
      </c>
      <c r="C6" s="132">
        <v>28</v>
      </c>
      <c r="D6" s="401"/>
    </row>
    <row r="7" spans="1:9" ht="27" x14ac:dyDescent="0.35">
      <c r="A7" s="268">
        <v>6</v>
      </c>
      <c r="B7" s="14" t="s">
        <v>139</v>
      </c>
      <c r="C7" s="132">
        <v>36</v>
      </c>
      <c r="D7" s="401"/>
    </row>
    <row r="8" spans="1:9" ht="27" x14ac:dyDescent="0.35">
      <c r="A8" s="268">
        <v>7</v>
      </c>
      <c r="B8" s="14" t="s">
        <v>140</v>
      </c>
      <c r="C8" s="132">
        <v>60</v>
      </c>
      <c r="D8" s="401"/>
    </row>
    <row r="9" spans="1:9" ht="27" x14ac:dyDescent="0.35">
      <c r="A9" s="268">
        <v>8</v>
      </c>
      <c r="B9" s="14" t="s">
        <v>141</v>
      </c>
      <c r="C9" s="132">
        <v>71</v>
      </c>
      <c r="D9" s="401"/>
    </row>
    <row r="10" spans="1:9" ht="27" x14ac:dyDescent="0.35">
      <c r="A10" s="268">
        <v>9</v>
      </c>
      <c r="B10" s="12" t="s">
        <v>142</v>
      </c>
      <c r="C10" s="132">
        <v>45</v>
      </c>
      <c r="D10" s="401"/>
    </row>
    <row r="11" spans="1:9" ht="27" x14ac:dyDescent="0.35">
      <c r="A11" s="268">
        <v>10</v>
      </c>
      <c r="B11" s="14" t="s">
        <v>143</v>
      </c>
      <c r="C11" s="132">
        <v>54</v>
      </c>
      <c r="D11" s="401"/>
    </row>
    <row r="12" spans="1:9" ht="27" x14ac:dyDescent="0.35">
      <c r="A12" s="268">
        <v>11</v>
      </c>
      <c r="B12" s="14" t="s">
        <v>144</v>
      </c>
      <c r="C12" s="132">
        <v>84</v>
      </c>
      <c r="D12" s="401"/>
    </row>
    <row r="13" spans="1:9" ht="27.75" thickBot="1" x14ac:dyDescent="0.4">
      <c r="A13" s="269">
        <v>12</v>
      </c>
      <c r="B13" s="133" t="s">
        <v>145</v>
      </c>
      <c r="C13" s="56">
        <v>88</v>
      </c>
      <c r="D13" s="401"/>
    </row>
    <row r="14" spans="1:9" ht="13.5" thickBot="1" x14ac:dyDescent="0.25">
      <c r="D14" s="401"/>
    </row>
    <row r="15" spans="1:9" ht="27.75" thickBot="1" x14ac:dyDescent="0.4">
      <c r="A15" s="130">
        <v>20</v>
      </c>
      <c r="B15" s="134" t="s">
        <v>146</v>
      </c>
      <c r="C15" s="135" t="s">
        <v>43</v>
      </c>
      <c r="D15" s="401"/>
    </row>
    <row r="16" spans="1:9" ht="20.25" customHeight="1" x14ac:dyDescent="0.2">
      <c r="D16" s="401"/>
    </row>
    <row r="17" spans="1:9" ht="20.25" customHeight="1" thickBot="1" x14ac:dyDescent="0.25">
      <c r="A17" s="50"/>
      <c r="B17" s="50"/>
      <c r="C17" s="50"/>
      <c r="D17" s="402"/>
      <c r="E17" s="403"/>
      <c r="F17" s="51"/>
      <c r="G17" s="51"/>
      <c r="H17" s="51"/>
      <c r="I17" s="51"/>
    </row>
    <row r="18" spans="1:9" ht="20.25" customHeight="1" x14ac:dyDescent="0.2"/>
    <row r="19" spans="1:9" ht="20.25" customHeight="1" x14ac:dyDescent="0.2"/>
    <row r="20" spans="1:9" ht="20.25" customHeight="1" x14ac:dyDescent="0.2"/>
    <row r="21" spans="1:9" s="136" customFormat="1" ht="20.25" x14ac:dyDescent="0.3"/>
    <row r="22" spans="1:9" s="136" customFormat="1" ht="20.25" x14ac:dyDescent="0.3"/>
    <row r="23" spans="1:9" s="136" customFormat="1" ht="20.25" x14ac:dyDescent="0.3"/>
    <row r="24" spans="1:9" s="136" customFormat="1" ht="20.25" x14ac:dyDescent="0.3"/>
    <row r="25" spans="1:9" s="136" customFormat="1" ht="20.25" x14ac:dyDescent="0.3"/>
    <row r="26" spans="1:9" s="136" customFormat="1" ht="20.25" x14ac:dyDescent="0.3"/>
    <row r="27" spans="1:9" s="136" customFormat="1" ht="20.25" x14ac:dyDescent="0.3"/>
    <row r="28" spans="1:9" s="136" customFormat="1" ht="20.25" x14ac:dyDescent="0.3"/>
    <row r="29" spans="1:9" s="136" customFormat="1" ht="20.25" x14ac:dyDescent="0.3"/>
    <row r="30" spans="1:9" s="136" customFormat="1" ht="20.25" x14ac:dyDescent="0.3"/>
    <row r="40" spans="1:9" ht="13.5" thickBot="1" x14ac:dyDescent="0.25"/>
    <row r="41" spans="1:9" ht="28.5" customHeight="1" x14ac:dyDescent="0.3">
      <c r="A41" s="137" t="s">
        <v>109</v>
      </c>
      <c r="B41" s="137"/>
      <c r="D41" s="142"/>
      <c r="E41" s="142" t="s">
        <v>123</v>
      </c>
    </row>
    <row r="42" spans="1:9" ht="28.5" customHeight="1" x14ac:dyDescent="0.3">
      <c r="A42" s="138" t="s">
        <v>110</v>
      </c>
      <c r="B42" s="139">
        <v>0.88370777770201137</v>
      </c>
      <c r="D42" s="404" t="s">
        <v>130</v>
      </c>
      <c r="E42" s="143">
        <v>9.8636363636363704</v>
      </c>
      <c r="I42" s="136"/>
    </row>
    <row r="43" spans="1:9" ht="28.5" customHeight="1" thickBot="1" x14ac:dyDescent="0.35">
      <c r="A43" s="138" t="s">
        <v>111</v>
      </c>
      <c r="B43" s="139">
        <v>0.78093943637102758</v>
      </c>
      <c r="D43" s="405" t="s">
        <v>131</v>
      </c>
      <c r="E43" s="144">
        <v>5.905594405594405</v>
      </c>
      <c r="I43" s="136"/>
    </row>
    <row r="44" spans="1:9" ht="28.5" customHeight="1" x14ac:dyDescent="0.3">
      <c r="A44" s="138" t="s">
        <v>112</v>
      </c>
      <c r="B44" s="270">
        <v>0.75903338000813037</v>
      </c>
      <c r="C44" s="136"/>
      <c r="D44" s="136"/>
      <c r="E44" s="136"/>
      <c r="F44" s="136"/>
      <c r="G44" s="136"/>
      <c r="H44" s="136"/>
      <c r="I44" s="136"/>
    </row>
    <row r="45" spans="1:9" ht="28.5" customHeight="1" x14ac:dyDescent="0.4">
      <c r="A45" s="138" t="s">
        <v>113</v>
      </c>
      <c r="B45" s="270">
        <v>11.827829574674826</v>
      </c>
      <c r="C45" s="1"/>
      <c r="D45" s="1"/>
      <c r="E45" s="1"/>
      <c r="F45" s="241" t="s">
        <v>187</v>
      </c>
      <c r="G45" s="140">
        <f>E42+20*E43</f>
        <v>127.97552447552448</v>
      </c>
      <c r="H45" s="136"/>
      <c r="I45" s="136"/>
    </row>
    <row r="46" spans="1:9" ht="28.5" customHeight="1" thickBot="1" x14ac:dyDescent="0.4">
      <c r="A46" s="141" t="s">
        <v>114</v>
      </c>
      <c r="B46" s="271">
        <v>12</v>
      </c>
      <c r="C46" s="1"/>
      <c r="D46" s="1"/>
      <c r="E46" s="1"/>
      <c r="F46" s="241" t="s">
        <v>182</v>
      </c>
      <c r="G46" s="1"/>
      <c r="H46" s="136"/>
      <c r="I46" s="136"/>
    </row>
    <row r="47" spans="1:9" ht="20.25" x14ac:dyDescent="0.3">
      <c r="A47" s="136"/>
      <c r="B47" s="136"/>
      <c r="C47" s="136"/>
      <c r="D47" s="136"/>
      <c r="E47" s="136"/>
      <c r="F47" s="136"/>
      <c r="G47" s="136"/>
      <c r="H47" s="136"/>
      <c r="I47" s="136"/>
    </row>
    <row r="48" spans="1:9" ht="20.25" x14ac:dyDescent="0.3">
      <c r="H48" s="136"/>
      <c r="I48" s="136"/>
    </row>
    <row r="49" spans="8:9" ht="27" x14ac:dyDescent="0.35">
      <c r="H49" s="1"/>
      <c r="I49" s="1"/>
    </row>
    <row r="50" spans="8:9" ht="27" x14ac:dyDescent="0.35">
      <c r="H50" s="1"/>
      <c r="I50" s="1"/>
    </row>
  </sheetData>
  <phoneticPr fontId="2" type="noConversion"/>
  <printOptions horizontalCentered="1"/>
  <pageMargins left="0.47244094488188981" right="0.47244094488188981" top="0.59055118110236227" bottom="0.70866141732283472" header="0.47244094488188981" footer="0.47244094488188981"/>
  <pageSetup paperSize="9" scale="61" orientation="portrait" cellComments="asDisplayed" r:id="rId1"/>
  <headerFooter alignWithMargins="0">
    <oddFooter>&amp;L&amp;F&amp;C&amp;A&amp;R15/17</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57"/>
  <sheetViews>
    <sheetView zoomScale="75" zoomScaleNormal="75" workbookViewId="0"/>
  </sheetViews>
  <sheetFormatPr defaultRowHeight="12.75" x14ac:dyDescent="0.2"/>
  <cols>
    <col min="1" max="5" width="20.42578125" style="29" customWidth="1"/>
    <col min="6" max="16384" width="9.140625" style="29"/>
  </cols>
  <sheetData>
    <row r="1" spans="1:12" ht="21.75" customHeight="1" x14ac:dyDescent="0.2"/>
    <row r="2" spans="1:12" ht="21.75" customHeight="1" x14ac:dyDescent="0.2"/>
    <row r="3" spans="1:12" ht="21.75" customHeight="1" x14ac:dyDescent="0.2"/>
    <row r="4" spans="1:12" ht="21.75" customHeight="1" x14ac:dyDescent="0.2"/>
    <row r="5" spans="1:12" ht="21.75" customHeight="1" x14ac:dyDescent="0.2"/>
    <row r="6" spans="1:12" ht="27" thickBot="1" x14ac:dyDescent="0.45">
      <c r="A6" s="273" t="s">
        <v>230</v>
      </c>
    </row>
    <row r="7" spans="1:12" ht="27.75" thickBot="1" x14ac:dyDescent="0.4">
      <c r="A7" s="130" t="s">
        <v>33</v>
      </c>
      <c r="B7" s="21" t="s">
        <v>39</v>
      </c>
      <c r="C7" s="21" t="s">
        <v>40</v>
      </c>
      <c r="D7" s="21" t="s">
        <v>41</v>
      </c>
    </row>
    <row r="8" spans="1:12" ht="27" x14ac:dyDescent="0.35">
      <c r="A8" s="267" t="s">
        <v>34</v>
      </c>
      <c r="B8" s="131">
        <v>14</v>
      </c>
      <c r="C8" s="131">
        <v>28</v>
      </c>
      <c r="D8" s="131">
        <v>45</v>
      </c>
    </row>
    <row r="9" spans="1:12" ht="27" x14ac:dyDescent="0.35">
      <c r="A9" s="268" t="s">
        <v>35</v>
      </c>
      <c r="B9" s="132">
        <v>18</v>
      </c>
      <c r="C9" s="132">
        <v>36</v>
      </c>
      <c r="D9" s="132">
        <v>54</v>
      </c>
    </row>
    <row r="10" spans="1:12" ht="27" x14ac:dyDescent="0.35">
      <c r="A10" s="268" t="s">
        <v>36</v>
      </c>
      <c r="B10" s="132">
        <v>35</v>
      </c>
      <c r="C10" s="132">
        <v>60</v>
      </c>
      <c r="D10" s="132">
        <v>84</v>
      </c>
      <c r="L10" s="145"/>
    </row>
    <row r="11" spans="1:12" ht="27.75" thickBot="1" x14ac:dyDescent="0.4">
      <c r="A11" s="269" t="s">
        <v>37</v>
      </c>
      <c r="B11" s="56">
        <v>46</v>
      </c>
      <c r="C11" s="56">
        <v>71</v>
      </c>
      <c r="D11" s="56">
        <v>88</v>
      </c>
      <c r="L11" s="145"/>
    </row>
    <row r="12" spans="1:12" ht="27.75" thickBot="1" x14ac:dyDescent="0.4">
      <c r="A12" s="146" t="s">
        <v>122</v>
      </c>
      <c r="B12" s="147">
        <f>SUM(B8:B11)</f>
        <v>113</v>
      </c>
      <c r="C12" s="147">
        <f>SUM(C8:C11)</f>
        <v>195</v>
      </c>
      <c r="D12" s="147">
        <f>SUM(D8:D11)</f>
        <v>271</v>
      </c>
    </row>
    <row r="13" spans="1:12" ht="27.75" thickBot="1" x14ac:dyDescent="0.4">
      <c r="A13" s="148" t="s">
        <v>147</v>
      </c>
      <c r="B13" s="149">
        <f>B12/4</f>
        <v>28.25</v>
      </c>
      <c r="C13" s="149">
        <f>C12/4</f>
        <v>48.75</v>
      </c>
      <c r="D13" s="149">
        <f>D12/4</f>
        <v>67.75</v>
      </c>
    </row>
    <row r="14" spans="1:12" ht="18.75" customHeight="1" x14ac:dyDescent="0.2">
      <c r="B14" s="30"/>
      <c r="C14" s="30"/>
      <c r="D14" s="30"/>
    </row>
    <row r="15" spans="1:12" ht="18.75" customHeight="1" x14ac:dyDescent="0.2">
      <c r="B15" s="30"/>
      <c r="C15" s="30"/>
      <c r="D15" s="30"/>
    </row>
    <row r="16" spans="1:12" ht="18.75" customHeight="1" x14ac:dyDescent="0.2">
      <c r="B16" s="30"/>
      <c r="C16" s="30"/>
      <c r="D16" s="30"/>
    </row>
    <row r="17" spans="1:7" ht="18.75" customHeight="1" x14ac:dyDescent="0.2">
      <c r="B17" s="30"/>
      <c r="C17" s="30"/>
      <c r="D17" s="30"/>
    </row>
    <row r="18" spans="1:7" ht="27" thickBot="1" x14ac:dyDescent="0.45">
      <c r="A18" s="273" t="s">
        <v>231</v>
      </c>
      <c r="B18" s="30"/>
      <c r="C18" s="30"/>
      <c r="D18" s="30"/>
    </row>
    <row r="19" spans="1:7" ht="27.75" thickBot="1" x14ac:dyDescent="0.4">
      <c r="A19" s="130" t="s">
        <v>33</v>
      </c>
      <c r="B19" s="150" t="s">
        <v>39</v>
      </c>
      <c r="C19" s="21" t="s">
        <v>40</v>
      </c>
      <c r="D19" s="21" t="s">
        <v>41</v>
      </c>
      <c r="E19" s="151" t="s">
        <v>148</v>
      </c>
    </row>
    <row r="20" spans="1:7" ht="27" x14ac:dyDescent="0.35">
      <c r="A20" s="267" t="s">
        <v>34</v>
      </c>
      <c r="B20" s="152">
        <f t="shared" ref="B20:D23" si="0">B8/B$13</f>
        <v>0.49557522123893805</v>
      </c>
      <c r="C20" s="152">
        <f t="shared" si="0"/>
        <v>0.57435897435897432</v>
      </c>
      <c r="D20" s="153">
        <f t="shared" si="0"/>
        <v>0.66420664206642066</v>
      </c>
      <c r="E20" s="154">
        <f>AVERAGE(B20:D20)</f>
        <v>0.57804694588811101</v>
      </c>
    </row>
    <row r="21" spans="1:7" ht="27" x14ac:dyDescent="0.35">
      <c r="A21" s="268" t="s">
        <v>35</v>
      </c>
      <c r="B21" s="155">
        <f t="shared" si="0"/>
        <v>0.63716814159292035</v>
      </c>
      <c r="C21" s="155">
        <f t="shared" si="0"/>
        <v>0.7384615384615385</v>
      </c>
      <c r="D21" s="156">
        <f t="shared" si="0"/>
        <v>0.79704797047970477</v>
      </c>
      <c r="E21" s="157">
        <f>AVERAGE(B21:D21)</f>
        <v>0.72422588351138784</v>
      </c>
    </row>
    <row r="22" spans="1:7" ht="27" x14ac:dyDescent="0.35">
      <c r="A22" s="268" t="s">
        <v>36</v>
      </c>
      <c r="B22" s="155">
        <f t="shared" si="0"/>
        <v>1.2389380530973451</v>
      </c>
      <c r="C22" s="155">
        <f t="shared" si="0"/>
        <v>1.2307692307692308</v>
      </c>
      <c r="D22" s="156">
        <f t="shared" si="0"/>
        <v>1.2398523985239853</v>
      </c>
      <c r="E22" s="157">
        <f>AVERAGE(B22:D22)</f>
        <v>1.2365198941301871</v>
      </c>
      <c r="G22" s="177"/>
    </row>
    <row r="23" spans="1:7" ht="27.75" thickBot="1" x14ac:dyDescent="0.4">
      <c r="A23" s="269" t="s">
        <v>37</v>
      </c>
      <c r="B23" s="158">
        <f t="shared" si="0"/>
        <v>1.6283185840707965</v>
      </c>
      <c r="C23" s="158">
        <f t="shared" si="0"/>
        <v>1.4564102564102563</v>
      </c>
      <c r="D23" s="159">
        <f t="shared" si="0"/>
        <v>1.2988929889298892</v>
      </c>
      <c r="E23" s="160">
        <f>AVERAGE(B23:D23)</f>
        <v>1.4612072764703141</v>
      </c>
    </row>
    <row r="24" spans="1:7" ht="27.75" thickBot="1" x14ac:dyDescent="0.4">
      <c r="A24" s="146" t="s">
        <v>122</v>
      </c>
      <c r="B24" s="161">
        <f>SUM(B20:B23)</f>
        <v>4</v>
      </c>
      <c r="C24" s="161">
        <f>SUM(C20:C23)</f>
        <v>4</v>
      </c>
      <c r="D24" s="161">
        <f>SUM(D20:D23)</f>
        <v>4</v>
      </c>
    </row>
    <row r="25" spans="1:7" ht="18.75" customHeight="1" x14ac:dyDescent="0.2"/>
    <row r="26" spans="1:7" ht="18.75" customHeight="1" x14ac:dyDescent="0.2"/>
    <row r="27" spans="1:7" ht="18.75" customHeight="1" thickBot="1" x14ac:dyDescent="0.25"/>
    <row r="28" spans="1:7" ht="54.75" thickBot="1" x14ac:dyDescent="0.25">
      <c r="A28" s="232" t="s">
        <v>132</v>
      </c>
      <c r="B28" s="9" t="s">
        <v>133</v>
      </c>
      <c r="C28" s="9" t="s">
        <v>149</v>
      </c>
      <c r="D28" s="9" t="s">
        <v>150</v>
      </c>
      <c r="E28" s="9" t="s">
        <v>151</v>
      </c>
    </row>
    <row r="29" spans="1:7" ht="28.5" thickBot="1" x14ac:dyDescent="0.45">
      <c r="A29" s="272">
        <v>20</v>
      </c>
      <c r="B29" s="134" t="s">
        <v>146</v>
      </c>
      <c r="C29" s="162">
        <f>'Lasku 8'!G45</f>
        <v>127.97552447552448</v>
      </c>
      <c r="D29" s="163">
        <f>E23</f>
        <v>1.4612072764703141</v>
      </c>
      <c r="E29" s="406">
        <f>C29*D29</f>
        <v>186.99876757374116</v>
      </c>
    </row>
    <row r="30" spans="1:7" ht="18.75" customHeight="1" x14ac:dyDescent="0.2"/>
    <row r="31" spans="1:7" ht="18.75" customHeight="1" x14ac:dyDescent="0.2"/>
    <row r="32" spans="1:7" ht="18.75" customHeight="1" thickBot="1" x14ac:dyDescent="0.25"/>
    <row r="33" spans="1:3" ht="54.75" thickBot="1" x14ac:dyDescent="0.25">
      <c r="A33" s="232" t="s">
        <v>132</v>
      </c>
      <c r="B33" s="9" t="s">
        <v>133</v>
      </c>
      <c r="C33" s="9" t="s">
        <v>288</v>
      </c>
    </row>
    <row r="34" spans="1:3" ht="27" x14ac:dyDescent="0.35">
      <c r="A34" s="267">
        <v>1</v>
      </c>
      <c r="B34" s="31" t="s">
        <v>134</v>
      </c>
      <c r="C34" s="131">
        <v>14</v>
      </c>
    </row>
    <row r="35" spans="1:3" ht="27" x14ac:dyDescent="0.35">
      <c r="A35" s="268">
        <v>2</v>
      </c>
      <c r="B35" s="14" t="s">
        <v>135</v>
      </c>
      <c r="C35" s="132">
        <v>18</v>
      </c>
    </row>
    <row r="36" spans="1:3" ht="27" x14ac:dyDescent="0.35">
      <c r="A36" s="268">
        <v>3</v>
      </c>
      <c r="B36" s="14" t="s">
        <v>136</v>
      </c>
      <c r="C36" s="132">
        <v>35</v>
      </c>
    </row>
    <row r="37" spans="1:3" ht="27" x14ac:dyDescent="0.35">
      <c r="A37" s="268">
        <v>4</v>
      </c>
      <c r="B37" s="14" t="s">
        <v>137</v>
      </c>
      <c r="C37" s="132">
        <v>46</v>
      </c>
    </row>
    <row r="38" spans="1:3" ht="27" x14ac:dyDescent="0.35">
      <c r="A38" s="268">
        <v>5</v>
      </c>
      <c r="B38" s="12" t="s">
        <v>138</v>
      </c>
      <c r="C38" s="132">
        <v>28</v>
      </c>
    </row>
    <row r="39" spans="1:3" ht="27" x14ac:dyDescent="0.35">
      <c r="A39" s="268">
        <v>6</v>
      </c>
      <c r="B39" s="14" t="s">
        <v>139</v>
      </c>
      <c r="C39" s="132">
        <v>36</v>
      </c>
    </row>
    <row r="40" spans="1:3" ht="27" x14ac:dyDescent="0.35">
      <c r="A40" s="268">
        <v>7</v>
      </c>
      <c r="B40" s="14" t="s">
        <v>140</v>
      </c>
      <c r="C40" s="132">
        <v>60</v>
      </c>
    </row>
    <row r="41" spans="1:3" ht="27" x14ac:dyDescent="0.35">
      <c r="A41" s="268">
        <v>8</v>
      </c>
      <c r="B41" s="14" t="s">
        <v>141</v>
      </c>
      <c r="C41" s="132">
        <v>71</v>
      </c>
    </row>
    <row r="42" spans="1:3" ht="27" x14ac:dyDescent="0.35">
      <c r="A42" s="268">
        <v>9</v>
      </c>
      <c r="B42" s="12" t="s">
        <v>142</v>
      </c>
      <c r="C42" s="132">
        <v>45</v>
      </c>
    </row>
    <row r="43" spans="1:3" ht="27" x14ac:dyDescent="0.35">
      <c r="A43" s="268">
        <v>10</v>
      </c>
      <c r="B43" s="14" t="s">
        <v>143</v>
      </c>
      <c r="C43" s="132">
        <v>54</v>
      </c>
    </row>
    <row r="44" spans="1:3" ht="27" x14ac:dyDescent="0.35">
      <c r="A44" s="268">
        <v>11</v>
      </c>
      <c r="B44" s="14" t="s">
        <v>144</v>
      </c>
      <c r="C44" s="132">
        <v>84</v>
      </c>
    </row>
    <row r="45" spans="1:3" ht="27" x14ac:dyDescent="0.35">
      <c r="A45" s="268">
        <v>12</v>
      </c>
      <c r="B45" s="14" t="s">
        <v>145</v>
      </c>
      <c r="C45" s="132">
        <v>88</v>
      </c>
    </row>
    <row r="46" spans="1:3" ht="27" x14ac:dyDescent="0.35">
      <c r="A46" s="268">
        <v>13</v>
      </c>
      <c r="B46" s="12" t="s">
        <v>232</v>
      </c>
      <c r="C46" s="284">
        <f>('Lasku 8'!$E$42+'Lasku 8'!$E$43*'Lasku 8 jatkuu'!A46)*E20</f>
        <v>50.079885402851801</v>
      </c>
    </row>
    <row r="47" spans="1:3" ht="27" x14ac:dyDescent="0.35">
      <c r="A47" s="268">
        <v>14</v>
      </c>
      <c r="B47" s="14" t="s">
        <v>233</v>
      </c>
      <c r="C47" s="284">
        <f>('Lasku 8'!$E$42+'Lasku 8'!$E$43*'Lasku 8 jatkuu'!A47)*E21</f>
        <v>67.021281324810843</v>
      </c>
    </row>
    <row r="48" spans="1:3" ht="27" x14ac:dyDescent="0.35">
      <c r="A48" s="268">
        <v>15</v>
      </c>
      <c r="B48" s="14" t="s">
        <v>234</v>
      </c>
      <c r="C48" s="284">
        <f>('Lasku 8'!$E$42+'Lasku 8'!$E$43*'Lasku 8 jatkuu'!A48)*E22</f>
        <v>121.73235712982361</v>
      </c>
    </row>
    <row r="49" spans="1:4" ht="27" x14ac:dyDescent="0.35">
      <c r="A49" s="268">
        <v>16</v>
      </c>
      <c r="B49" s="14" t="s">
        <v>235</v>
      </c>
      <c r="C49" s="284">
        <f>('Lasku 8'!$E$42+'Lasku 8'!$E$43*'Lasku 8 jatkuu'!A49)*E23</f>
        <v>152.48157750439344</v>
      </c>
    </row>
    <row r="50" spans="1:4" ht="27" x14ac:dyDescent="0.35">
      <c r="A50" s="268">
        <v>17</v>
      </c>
      <c r="B50" s="12" t="s">
        <v>236</v>
      </c>
      <c r="C50" s="285">
        <f>('Lasku 8'!$E$42+'Lasku 8'!$E$43*'Lasku 8 jatkuu'!A50)*E20</f>
        <v>63.734728642082835</v>
      </c>
    </row>
    <row r="51" spans="1:4" ht="27" x14ac:dyDescent="0.35">
      <c r="A51" s="268">
        <v>18</v>
      </c>
      <c r="B51" s="14" t="s">
        <v>237</v>
      </c>
      <c r="C51" s="285">
        <f>('Lasku 8'!$E$42+'Lasku 8'!$E$43*'Lasku 8 jatkuu'!A51)*E21</f>
        <v>84.129218629016918</v>
      </c>
    </row>
    <row r="52" spans="1:4" ht="27.75" thickBot="1" x14ac:dyDescent="0.4">
      <c r="A52" s="268">
        <v>19</v>
      </c>
      <c r="B52" s="14" t="s">
        <v>238</v>
      </c>
      <c r="C52" s="285">
        <f>('Lasku 8'!$E$42+'Lasku 8'!$E$43*'Lasku 8 jatkuu'!A52)*E22</f>
        <v>150.94189700654928</v>
      </c>
    </row>
    <row r="53" spans="1:4" ht="27.75" thickBot="1" x14ac:dyDescent="0.4">
      <c r="A53" s="130">
        <v>20</v>
      </c>
      <c r="B53" s="134" t="s">
        <v>146</v>
      </c>
      <c r="C53" s="135">
        <f>('Lasku 8'!$E$42+'Lasku 8'!$E$43*'Lasku 8 jatkuu'!A53)*E23</f>
        <v>186.99876757374116</v>
      </c>
    </row>
    <row r="54" spans="1:4" ht="27" x14ac:dyDescent="0.35">
      <c r="A54" s="268">
        <v>21</v>
      </c>
      <c r="B54" s="14" t="s">
        <v>152</v>
      </c>
      <c r="C54" s="282">
        <f>('Lasku 8'!$E$42+'Lasku 8'!$E$43*'Lasku 8 jatkuu'!A54)*E20</f>
        <v>77.389571881313884</v>
      </c>
    </row>
    <row r="55" spans="1:4" ht="27" x14ac:dyDescent="0.35">
      <c r="A55" s="268">
        <v>22</v>
      </c>
      <c r="B55" s="14" t="s">
        <v>153</v>
      </c>
      <c r="C55" s="282">
        <f>('Lasku 8'!$E$42+'Lasku 8'!$E$43*'Lasku 8 jatkuu'!A55)*E21</f>
        <v>101.23715593322298</v>
      </c>
    </row>
    <row r="56" spans="1:4" ht="27" x14ac:dyDescent="0.35">
      <c r="A56" s="268">
        <v>23</v>
      </c>
      <c r="B56" s="14" t="s">
        <v>154</v>
      </c>
      <c r="C56" s="282">
        <f>('Lasku 8'!$E$42+'Lasku 8'!$E$43*'Lasku 8 jatkuu'!A56)*E22</f>
        <v>180.15143688327495</v>
      </c>
    </row>
    <row r="57" spans="1:4" ht="27.75" thickBot="1" x14ac:dyDescent="0.4">
      <c r="A57" s="269">
        <v>24</v>
      </c>
      <c r="B57" s="133" t="s">
        <v>155</v>
      </c>
      <c r="C57" s="283">
        <f>('Lasku 8'!$E$42+'Lasku 8'!$E$43*'Lasku 8 jatkuu'!A57)*E23</f>
        <v>221.51595764308883</v>
      </c>
      <c r="D57" s="145"/>
    </row>
  </sheetData>
  <phoneticPr fontId="0" type="noConversion"/>
  <printOptions horizontalCentered="1"/>
  <pageMargins left="0.47244094488188981" right="0.47244094488188981" top="0.59055118110236227" bottom="0.70866141732283472" header="0.47244094488188981" footer="0.47244094488188981"/>
  <pageSetup paperSize="9" scale="48" orientation="portrait" cellComments="asDisplayed" r:id="rId1"/>
  <headerFooter alignWithMargins="0">
    <oddFooter>&amp;L&amp;F&amp;C&amp;A&amp;R16/17</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48"/>
  <sheetViews>
    <sheetView zoomScale="75" zoomScaleNormal="75" workbookViewId="0"/>
  </sheetViews>
  <sheetFormatPr defaultRowHeight="12.75" x14ac:dyDescent="0.2"/>
  <cols>
    <col min="1" max="1" width="14.85546875" style="29" bestFit="1" customWidth="1"/>
    <col min="2" max="3" width="12.42578125" style="29" customWidth="1"/>
    <col min="4" max="16384" width="9.140625" style="29"/>
  </cols>
  <sheetData>
    <row r="1" spans="1:3" ht="15.75" thickBot="1" x14ac:dyDescent="0.25">
      <c r="A1" s="278"/>
      <c r="B1" s="291" t="s">
        <v>240</v>
      </c>
      <c r="C1" s="291" t="s">
        <v>241</v>
      </c>
    </row>
    <row r="2" spans="1:3" ht="15" x14ac:dyDescent="0.2">
      <c r="A2" s="242" t="s">
        <v>189</v>
      </c>
      <c r="B2" s="164">
        <v>125</v>
      </c>
      <c r="C2" s="164">
        <v>130</v>
      </c>
    </row>
    <row r="3" spans="1:3" ht="15" x14ac:dyDescent="0.2">
      <c r="A3" s="243" t="s">
        <v>190</v>
      </c>
      <c r="B3" s="165">
        <v>100</v>
      </c>
      <c r="C3" s="165">
        <v>120</v>
      </c>
    </row>
    <row r="4" spans="1:3" ht="15" x14ac:dyDescent="0.2">
      <c r="A4" s="243" t="s">
        <v>191</v>
      </c>
      <c r="B4" s="165">
        <v>40</v>
      </c>
      <c r="C4" s="165">
        <v>125</v>
      </c>
    </row>
    <row r="5" spans="1:3" ht="15" x14ac:dyDescent="0.2">
      <c r="A5" s="243" t="s">
        <v>192</v>
      </c>
      <c r="B5" s="165">
        <v>100</v>
      </c>
      <c r="C5" s="165">
        <v>160</v>
      </c>
    </row>
    <row r="6" spans="1:3" ht="15" x14ac:dyDescent="0.2">
      <c r="A6" s="243" t="s">
        <v>193</v>
      </c>
      <c r="B6" s="165">
        <v>185</v>
      </c>
      <c r="C6" s="165">
        <v>165</v>
      </c>
    </row>
    <row r="7" spans="1:3" ht="15" x14ac:dyDescent="0.2">
      <c r="A7" s="243" t="s">
        <v>194</v>
      </c>
      <c r="B7" s="165">
        <v>85</v>
      </c>
      <c r="C7" s="165">
        <v>205</v>
      </c>
    </row>
    <row r="8" spans="1:3" ht="15" x14ac:dyDescent="0.2">
      <c r="A8" s="243" t="s">
        <v>195</v>
      </c>
      <c r="B8" s="165">
        <v>95</v>
      </c>
      <c r="C8" s="165">
        <v>165</v>
      </c>
    </row>
    <row r="9" spans="1:3" ht="15" x14ac:dyDescent="0.2">
      <c r="A9" s="243" t="s">
        <v>196</v>
      </c>
      <c r="B9" s="165">
        <v>200</v>
      </c>
      <c r="C9" s="165">
        <v>125</v>
      </c>
    </row>
    <row r="10" spans="1:3" ht="15" x14ac:dyDescent="0.2">
      <c r="A10" s="243" t="s">
        <v>197</v>
      </c>
      <c r="B10" s="165">
        <v>125</v>
      </c>
      <c r="C10" s="165">
        <v>85</v>
      </c>
    </row>
    <row r="11" spans="1:3" ht="15" x14ac:dyDescent="0.2">
      <c r="A11" s="243" t="s">
        <v>198</v>
      </c>
      <c r="B11" s="165">
        <v>90</v>
      </c>
      <c r="C11" s="165">
        <v>105</v>
      </c>
    </row>
    <row r="12" spans="1:3" ht="15" x14ac:dyDescent="0.2">
      <c r="A12" s="243" t="s">
        <v>199</v>
      </c>
      <c r="B12" s="165">
        <v>85</v>
      </c>
      <c r="C12" s="165">
        <v>160</v>
      </c>
    </row>
    <row r="13" spans="1:3" ht="15" x14ac:dyDescent="0.2">
      <c r="A13" s="243" t="s">
        <v>200</v>
      </c>
      <c r="B13" s="165">
        <v>135</v>
      </c>
      <c r="C13" s="165">
        <v>125</v>
      </c>
    </row>
    <row r="14" spans="1:3" ht="15" x14ac:dyDescent="0.2">
      <c r="A14" s="243" t="s">
        <v>201</v>
      </c>
      <c r="B14" s="165">
        <v>175</v>
      </c>
      <c r="C14" s="165">
        <v>130</v>
      </c>
    </row>
    <row r="15" spans="1:3" ht="15" x14ac:dyDescent="0.2">
      <c r="A15" s="243" t="s">
        <v>202</v>
      </c>
      <c r="B15" s="165">
        <v>200</v>
      </c>
      <c r="C15" s="165">
        <v>205</v>
      </c>
    </row>
    <row r="16" spans="1:3" ht="15" x14ac:dyDescent="0.2">
      <c r="A16" s="243" t="s">
        <v>203</v>
      </c>
      <c r="B16" s="165">
        <v>105</v>
      </c>
      <c r="C16" s="165">
        <v>200</v>
      </c>
    </row>
    <row r="17" spans="1:3" ht="15" x14ac:dyDescent="0.2">
      <c r="A17" s="243" t="s">
        <v>204</v>
      </c>
      <c r="B17" s="165">
        <v>205</v>
      </c>
      <c r="C17" s="165">
        <v>110</v>
      </c>
    </row>
    <row r="18" spans="1:3" ht="15" x14ac:dyDescent="0.2">
      <c r="A18" s="243" t="s">
        <v>205</v>
      </c>
      <c r="B18" s="165">
        <v>90</v>
      </c>
      <c r="C18" s="165">
        <v>100</v>
      </c>
    </row>
    <row r="19" spans="1:3" ht="15" x14ac:dyDescent="0.2">
      <c r="A19" s="243" t="s">
        <v>206</v>
      </c>
      <c r="B19" s="165">
        <v>45</v>
      </c>
      <c r="C19" s="165">
        <v>200</v>
      </c>
    </row>
    <row r="20" spans="1:3" ht="15" x14ac:dyDescent="0.2">
      <c r="A20" s="243" t="s">
        <v>207</v>
      </c>
      <c r="B20" s="165">
        <v>100</v>
      </c>
      <c r="C20" s="165">
        <v>160</v>
      </c>
    </row>
    <row r="21" spans="1:3" ht="15" x14ac:dyDescent="0.2">
      <c r="A21" s="243" t="s">
        <v>208</v>
      </c>
      <c r="B21" s="165">
        <v>120</v>
      </c>
      <c r="C21" s="165">
        <v>100</v>
      </c>
    </row>
    <row r="22" spans="1:3" ht="15" x14ac:dyDescent="0.2">
      <c r="A22" s="243" t="s">
        <v>209</v>
      </c>
      <c r="B22" s="165">
        <v>85</v>
      </c>
      <c r="C22" s="165">
        <v>55</v>
      </c>
    </row>
    <row r="23" spans="1:3" ht="15" x14ac:dyDescent="0.2">
      <c r="A23" s="243" t="s">
        <v>210</v>
      </c>
      <c r="B23" s="165">
        <v>125</v>
      </c>
      <c r="C23" s="165">
        <v>130</v>
      </c>
    </row>
    <row r="24" spans="1:3" ht="15" x14ac:dyDescent="0.2">
      <c r="A24" s="243" t="s">
        <v>211</v>
      </c>
      <c r="B24" s="165">
        <v>165</v>
      </c>
      <c r="C24" s="165">
        <v>75</v>
      </c>
    </row>
    <row r="25" spans="1:3" ht="15" x14ac:dyDescent="0.2">
      <c r="A25" s="243" t="s">
        <v>212</v>
      </c>
      <c r="B25" s="165">
        <v>60</v>
      </c>
      <c r="C25" s="165">
        <v>30</v>
      </c>
    </row>
    <row r="26" spans="1:3" ht="15" x14ac:dyDescent="0.2">
      <c r="A26" s="243" t="s">
        <v>213</v>
      </c>
      <c r="B26" s="165">
        <v>65</v>
      </c>
      <c r="C26" s="165">
        <v>100</v>
      </c>
    </row>
    <row r="27" spans="1:3" ht="15" x14ac:dyDescent="0.2">
      <c r="A27" s="243" t="s">
        <v>214</v>
      </c>
      <c r="B27" s="165">
        <v>110</v>
      </c>
      <c r="C27" s="165">
        <v>85</v>
      </c>
    </row>
    <row r="28" spans="1:3" ht="15" x14ac:dyDescent="0.2">
      <c r="A28" s="243" t="s">
        <v>215</v>
      </c>
      <c r="B28" s="165">
        <v>210</v>
      </c>
      <c r="C28" s="165">
        <v>150</v>
      </c>
    </row>
    <row r="29" spans="1:3" ht="15" x14ac:dyDescent="0.2">
      <c r="A29" s="243" t="s">
        <v>216</v>
      </c>
      <c r="B29" s="165">
        <v>110</v>
      </c>
      <c r="C29" s="165">
        <v>220</v>
      </c>
    </row>
    <row r="30" spans="1:3" ht="15" x14ac:dyDescent="0.2">
      <c r="A30" s="243" t="s">
        <v>217</v>
      </c>
      <c r="B30" s="165">
        <v>170</v>
      </c>
      <c r="C30" s="165">
        <v>160</v>
      </c>
    </row>
    <row r="31" spans="1:3" ht="15" x14ac:dyDescent="0.2">
      <c r="A31" s="243" t="s">
        <v>218</v>
      </c>
      <c r="B31" s="165">
        <v>125</v>
      </c>
      <c r="C31" s="165">
        <v>165</v>
      </c>
    </row>
    <row r="32" spans="1:3" ht="15" x14ac:dyDescent="0.2">
      <c r="A32" s="243" t="s">
        <v>219</v>
      </c>
      <c r="B32" s="165">
        <v>85</v>
      </c>
      <c r="C32" s="165">
        <v>135</v>
      </c>
    </row>
    <row r="33" spans="1:14" ht="15" x14ac:dyDescent="0.2">
      <c r="A33" s="243" t="s">
        <v>220</v>
      </c>
      <c r="B33" s="165">
        <v>45</v>
      </c>
      <c r="C33" s="165">
        <v>80</v>
      </c>
    </row>
    <row r="34" spans="1:14" ht="15" x14ac:dyDescent="0.2">
      <c r="A34" s="243" t="s">
        <v>221</v>
      </c>
      <c r="B34" s="165">
        <v>95</v>
      </c>
      <c r="C34" s="165">
        <v>100</v>
      </c>
    </row>
    <row r="35" spans="1:14" ht="15" x14ac:dyDescent="0.2">
      <c r="A35" s="243" t="s">
        <v>222</v>
      </c>
      <c r="B35" s="165">
        <v>85</v>
      </c>
      <c r="C35" s="165">
        <v>200</v>
      </c>
    </row>
    <row r="36" spans="1:14" ht="15" x14ac:dyDescent="0.2">
      <c r="A36" s="243" t="s">
        <v>223</v>
      </c>
      <c r="B36" s="165">
        <v>160</v>
      </c>
      <c r="C36" s="165">
        <v>100</v>
      </c>
    </row>
    <row r="37" spans="1:14" ht="15" x14ac:dyDescent="0.2">
      <c r="A37" s="243" t="s">
        <v>224</v>
      </c>
      <c r="B37" s="165">
        <v>105</v>
      </c>
      <c r="C37" s="165">
        <v>110</v>
      </c>
    </row>
    <row r="38" spans="1:14" ht="15" x14ac:dyDescent="0.2">
      <c r="A38" s="243" t="s">
        <v>225</v>
      </c>
      <c r="B38" s="165">
        <v>100</v>
      </c>
      <c r="C38" s="165">
        <v>50</v>
      </c>
    </row>
    <row r="39" spans="1:14" ht="15" x14ac:dyDescent="0.2">
      <c r="A39" s="243" t="s">
        <v>226</v>
      </c>
      <c r="B39" s="165">
        <v>95</v>
      </c>
      <c r="C39" s="165">
        <v>135</v>
      </c>
    </row>
    <row r="40" spans="1:14" ht="15" x14ac:dyDescent="0.2">
      <c r="A40" s="243" t="s">
        <v>227</v>
      </c>
      <c r="B40" s="165">
        <v>50</v>
      </c>
      <c r="C40" s="165">
        <v>70</v>
      </c>
    </row>
    <row r="41" spans="1:14" ht="15.75" thickBot="1" x14ac:dyDescent="0.25">
      <c r="A41" s="244" t="s">
        <v>228</v>
      </c>
      <c r="B41" s="166">
        <v>60</v>
      </c>
      <c r="C41" s="166">
        <v>105</v>
      </c>
    </row>
    <row r="43" spans="1:14" ht="13.5" thickBot="1" x14ac:dyDescent="0.25">
      <c r="A43" s="50"/>
      <c r="B43" s="50"/>
      <c r="C43" s="50"/>
      <c r="D43" s="50"/>
      <c r="E43" s="50"/>
      <c r="F43" s="50"/>
      <c r="G43" s="50"/>
      <c r="H43" s="50"/>
      <c r="I43" s="50"/>
      <c r="J43" s="50"/>
      <c r="K43" s="50"/>
      <c r="L43" s="50"/>
      <c r="M43" s="50"/>
      <c r="N43" s="50"/>
    </row>
    <row r="44" spans="1:14" ht="13.5" thickBot="1" x14ac:dyDescent="0.25"/>
    <row r="45" spans="1:14" ht="18.75" thickBot="1" x14ac:dyDescent="0.3">
      <c r="A45" s="278"/>
      <c r="B45" s="292" t="s">
        <v>240</v>
      </c>
      <c r="C45" s="292" t="s">
        <v>241</v>
      </c>
    </row>
    <row r="46" spans="1:14" ht="18.75" thickBot="1" x14ac:dyDescent="0.3">
      <c r="A46" s="167" t="s">
        <v>156</v>
      </c>
      <c r="B46" s="168">
        <f>AVERAGE(B2:B41)</f>
        <v>112.75</v>
      </c>
      <c r="C46" s="169">
        <f>AVERAGE(C2:C41)</f>
        <v>128.25</v>
      </c>
    </row>
    <row r="47" spans="1:14" ht="13.5" thickBot="1" x14ac:dyDescent="0.25"/>
    <row r="48" spans="1:14" ht="18.75" thickBot="1" x14ac:dyDescent="0.3">
      <c r="A48" s="167" t="s">
        <v>157</v>
      </c>
      <c r="B48" s="399">
        <f>AVERAGE(B2:C41)</f>
        <v>120.5</v>
      </c>
      <c r="C48" s="400"/>
    </row>
  </sheetData>
  <mergeCells count="1">
    <mergeCell ref="B48:C48"/>
  </mergeCells>
  <phoneticPr fontId="2" type="noConversion"/>
  <printOptions horizontalCentered="1"/>
  <pageMargins left="0.47244094488188981" right="0.47244094488188981" top="0.59055118110236227" bottom="0.70866141732283472" header="0.47244094488188981" footer="0.47244094488188981"/>
  <pageSetup paperSize="9" scale="67" orientation="portrait" cellComments="asDisplayed" r:id="rId1"/>
  <headerFooter alignWithMargins="0">
    <oddFooter>&amp;L&amp;F&amp;C&amp;A&amp;R17/17</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zoomScale="75" zoomScaleNormal="50" workbookViewId="0"/>
  </sheetViews>
  <sheetFormatPr defaultRowHeight="27" x14ac:dyDescent="0.35"/>
  <cols>
    <col min="1" max="1" width="26.5703125" style="1" customWidth="1"/>
    <col min="2" max="3" width="26.5703125" style="8" customWidth="1"/>
    <col min="4" max="4" width="6.28515625" style="8" customWidth="1"/>
    <col min="5" max="6" width="26.5703125" style="8" customWidth="1"/>
    <col min="7" max="7" width="26.5703125" style="1" customWidth="1"/>
    <col min="8" max="16384" width="9.140625" style="1"/>
  </cols>
  <sheetData>
    <row r="1" spans="1:7" ht="86.25" thickBot="1" x14ac:dyDescent="0.4">
      <c r="A1" s="256"/>
      <c r="B1" s="9" t="s">
        <v>158</v>
      </c>
      <c r="C1" s="1"/>
      <c r="D1" s="1"/>
      <c r="E1" s="1"/>
      <c r="F1" s="1"/>
    </row>
    <row r="2" spans="1:7" x14ac:dyDescent="0.35">
      <c r="A2" s="2" t="s">
        <v>0</v>
      </c>
      <c r="B2" s="12">
        <v>27</v>
      </c>
      <c r="C2" s="1"/>
      <c r="D2" s="1"/>
      <c r="E2" s="1"/>
      <c r="F2" s="1"/>
    </row>
    <row r="3" spans="1:7" x14ac:dyDescent="0.35">
      <c r="A3" s="2" t="s">
        <v>1</v>
      </c>
      <c r="B3" s="12">
        <v>28</v>
      </c>
      <c r="C3" s="1"/>
      <c r="D3" s="1"/>
      <c r="E3" s="1"/>
      <c r="F3" s="1"/>
    </row>
    <row r="4" spans="1:7" x14ac:dyDescent="0.35">
      <c r="A4" s="2" t="s">
        <v>2</v>
      </c>
      <c r="B4" s="12">
        <v>30</v>
      </c>
      <c r="C4" s="1"/>
      <c r="D4" s="1"/>
      <c r="E4" s="1"/>
      <c r="F4" s="1"/>
    </row>
    <row r="5" spans="1:7" x14ac:dyDescent="0.35">
      <c r="A5" s="2" t="s">
        <v>3</v>
      </c>
      <c r="B5" s="12">
        <v>28</v>
      </c>
      <c r="C5" s="1"/>
      <c r="D5" s="1"/>
      <c r="E5" s="1"/>
      <c r="F5" s="1"/>
    </row>
    <row r="6" spans="1:7" x14ac:dyDescent="0.35">
      <c r="A6" s="2" t="s">
        <v>4</v>
      </c>
      <c r="B6" s="12">
        <v>31</v>
      </c>
      <c r="C6" s="1"/>
      <c r="D6" s="1"/>
      <c r="E6" s="1"/>
      <c r="F6" s="1"/>
    </row>
    <row r="7" spans="1:7" x14ac:dyDescent="0.35">
      <c r="A7" s="2" t="s">
        <v>5</v>
      </c>
      <c r="B7" s="12">
        <v>32</v>
      </c>
      <c r="C7" s="1"/>
      <c r="D7" s="1"/>
      <c r="E7" s="1"/>
      <c r="F7" s="1"/>
    </row>
    <row r="8" spans="1:7" x14ac:dyDescent="0.35">
      <c r="A8" s="2" t="s">
        <v>6</v>
      </c>
      <c r="B8" s="12">
        <v>33</v>
      </c>
      <c r="C8" s="1"/>
      <c r="D8" s="1"/>
      <c r="E8" s="1"/>
      <c r="F8" s="1"/>
    </row>
    <row r="9" spans="1:7" x14ac:dyDescent="0.35">
      <c r="A9" s="2" t="s">
        <v>7</v>
      </c>
      <c r="B9" s="12">
        <v>29</v>
      </c>
      <c r="C9" s="1"/>
      <c r="D9" s="1"/>
      <c r="E9" s="1"/>
      <c r="F9" s="1"/>
    </row>
    <row r="10" spans="1:7" x14ac:dyDescent="0.35">
      <c r="A10" s="2" t="s">
        <v>8</v>
      </c>
      <c r="B10" s="12">
        <v>28</v>
      </c>
      <c r="C10" s="1"/>
      <c r="D10" s="1"/>
      <c r="E10" s="1"/>
      <c r="F10" s="1"/>
    </row>
    <row r="11" spans="1:7" ht="27.75" thickBot="1" x14ac:dyDescent="0.4">
      <c r="A11" s="3" t="s">
        <v>9</v>
      </c>
      <c r="B11" s="41">
        <v>26</v>
      </c>
      <c r="C11" s="1"/>
      <c r="D11" s="1"/>
      <c r="E11" s="1"/>
      <c r="F11" s="1"/>
    </row>
    <row r="12" spans="1:7" ht="34.5" thickBot="1" x14ac:dyDescent="0.55000000000000004">
      <c r="A12" s="4" t="s">
        <v>10</v>
      </c>
      <c r="B12" s="5" t="s">
        <v>11</v>
      </c>
      <c r="C12" s="1"/>
      <c r="D12" s="1"/>
      <c r="E12" s="1"/>
      <c r="F12" s="1"/>
    </row>
    <row r="14" spans="1:7" ht="27.75" thickBot="1" x14ac:dyDescent="0.4">
      <c r="A14" s="6"/>
      <c r="B14" s="7"/>
      <c r="C14" s="7"/>
      <c r="D14" s="7"/>
      <c r="E14" s="7"/>
      <c r="F14" s="7"/>
      <c r="G14" s="6"/>
    </row>
    <row r="15" spans="1:7" ht="27.75" thickBot="1" x14ac:dyDescent="0.4"/>
    <row r="16" spans="1:7" ht="87.75" customHeight="1" thickBot="1" x14ac:dyDescent="0.55000000000000004">
      <c r="A16" s="256"/>
      <c r="B16" s="9" t="s">
        <v>158</v>
      </c>
      <c r="C16" s="21" t="s">
        <v>271</v>
      </c>
      <c r="E16" s="256"/>
      <c r="F16" s="9" t="s">
        <v>158</v>
      </c>
      <c r="G16" s="21" t="s">
        <v>242</v>
      </c>
    </row>
    <row r="17" spans="1:7" x14ac:dyDescent="0.35">
      <c r="A17" s="2" t="s">
        <v>0</v>
      </c>
      <c r="B17" s="12">
        <v>27</v>
      </c>
      <c r="C17" s="10"/>
      <c r="E17" s="2" t="s">
        <v>0</v>
      </c>
      <c r="F17" s="12">
        <v>27</v>
      </c>
      <c r="G17" s="10"/>
    </row>
    <row r="18" spans="1:7" x14ac:dyDescent="0.35">
      <c r="A18" s="2" t="s">
        <v>1</v>
      </c>
      <c r="B18" s="12">
        <v>28</v>
      </c>
      <c r="C18" s="11"/>
      <c r="E18" s="2" t="s">
        <v>1</v>
      </c>
      <c r="F18" s="12">
        <v>28</v>
      </c>
      <c r="G18" s="11"/>
    </row>
    <row r="19" spans="1:7" x14ac:dyDescent="0.35">
      <c r="A19" s="2" t="s">
        <v>2</v>
      </c>
      <c r="B19" s="12">
        <v>30</v>
      </c>
      <c r="C19" s="290">
        <f t="shared" ref="C19:C27" si="0">AVERAGE(B17:B18)</f>
        <v>27.5</v>
      </c>
      <c r="E19" s="2" t="s">
        <v>2</v>
      </c>
      <c r="F19" s="12">
        <v>30</v>
      </c>
      <c r="G19" s="11"/>
    </row>
    <row r="20" spans="1:7" x14ac:dyDescent="0.35">
      <c r="A20" s="2" t="s">
        <v>3</v>
      </c>
      <c r="B20" s="12">
        <v>28</v>
      </c>
      <c r="C20" s="290">
        <f t="shared" si="0"/>
        <v>29</v>
      </c>
      <c r="E20" s="2" t="s">
        <v>3</v>
      </c>
      <c r="F20" s="12">
        <v>28</v>
      </c>
      <c r="G20" s="13"/>
    </row>
    <row r="21" spans="1:7" x14ac:dyDescent="0.35">
      <c r="A21" s="2" t="s">
        <v>4</v>
      </c>
      <c r="B21" s="12">
        <v>31</v>
      </c>
      <c r="C21" s="290">
        <f t="shared" si="0"/>
        <v>29</v>
      </c>
      <c r="E21" s="2" t="s">
        <v>4</v>
      </c>
      <c r="F21" s="12">
        <v>31</v>
      </c>
      <c r="G21" s="290">
        <f>AVERAGE(F17:F20)</f>
        <v>28.25</v>
      </c>
    </row>
    <row r="22" spans="1:7" x14ac:dyDescent="0.35">
      <c r="A22" s="2" t="s">
        <v>5</v>
      </c>
      <c r="B22" s="12">
        <v>32</v>
      </c>
      <c r="C22" s="290">
        <f t="shared" si="0"/>
        <v>29.5</v>
      </c>
      <c r="E22" s="2" t="s">
        <v>5</v>
      </c>
      <c r="F22" s="12">
        <v>32</v>
      </c>
      <c r="G22" s="290">
        <f t="shared" ref="G22:G27" si="1">AVERAGE(F18:F21)</f>
        <v>29.25</v>
      </c>
    </row>
    <row r="23" spans="1:7" x14ac:dyDescent="0.35">
      <c r="A23" s="2" t="s">
        <v>6</v>
      </c>
      <c r="B23" s="12">
        <v>33</v>
      </c>
      <c r="C23" s="290">
        <f t="shared" si="0"/>
        <v>31.5</v>
      </c>
      <c r="E23" s="2" t="s">
        <v>6</v>
      </c>
      <c r="F23" s="12">
        <v>33</v>
      </c>
      <c r="G23" s="290">
        <f t="shared" si="1"/>
        <v>30.25</v>
      </c>
    </row>
    <row r="24" spans="1:7" x14ac:dyDescent="0.35">
      <c r="A24" s="2" t="s">
        <v>7</v>
      </c>
      <c r="B24" s="12">
        <v>29</v>
      </c>
      <c r="C24" s="290">
        <f t="shared" si="0"/>
        <v>32.5</v>
      </c>
      <c r="E24" s="2" t="s">
        <v>7</v>
      </c>
      <c r="F24" s="12">
        <v>29</v>
      </c>
      <c r="G24" s="290">
        <f t="shared" si="1"/>
        <v>31</v>
      </c>
    </row>
    <row r="25" spans="1:7" x14ac:dyDescent="0.35">
      <c r="A25" s="2" t="s">
        <v>8</v>
      </c>
      <c r="B25" s="12">
        <v>28</v>
      </c>
      <c r="C25" s="290">
        <f t="shared" si="0"/>
        <v>31</v>
      </c>
      <c r="E25" s="2" t="s">
        <v>8</v>
      </c>
      <c r="F25" s="12">
        <v>28</v>
      </c>
      <c r="G25" s="290">
        <f t="shared" si="1"/>
        <v>31.25</v>
      </c>
    </row>
    <row r="26" spans="1:7" ht="27.75" thickBot="1" x14ac:dyDescent="0.4">
      <c r="A26" s="3" t="s">
        <v>9</v>
      </c>
      <c r="B26" s="41">
        <v>26</v>
      </c>
      <c r="C26" s="290">
        <f t="shared" si="0"/>
        <v>28.5</v>
      </c>
      <c r="E26" s="3" t="s">
        <v>9</v>
      </c>
      <c r="F26" s="41">
        <v>26</v>
      </c>
      <c r="G26" s="290">
        <f t="shared" si="1"/>
        <v>30.5</v>
      </c>
    </row>
    <row r="27" spans="1:7" s="16" customFormat="1" ht="33.75" thickBot="1" x14ac:dyDescent="0.5">
      <c r="A27" s="246" t="s">
        <v>10</v>
      </c>
      <c r="B27" s="247"/>
      <c r="C27" s="286">
        <f t="shared" si="0"/>
        <v>27</v>
      </c>
      <c r="E27" s="246" t="s">
        <v>10</v>
      </c>
      <c r="F27" s="247"/>
      <c r="G27" s="286">
        <f t="shared" si="1"/>
        <v>29</v>
      </c>
    </row>
  </sheetData>
  <phoneticPr fontId="2" type="noConversion"/>
  <printOptions horizontalCentered="1"/>
  <pageMargins left="0.47244094488188981" right="0.47244094488188981" top="0.59055118110236227" bottom="0.70866141732283472" header="0.47244094488188981" footer="0.47244094488188981"/>
  <pageSetup paperSize="9" scale="48" orientation="portrait" cellComments="asDisplayed" r:id="rId1"/>
  <headerFooter alignWithMargins="0">
    <oddFooter>&amp;L&amp;F&amp;C&amp;A&amp;R2/17</oddFooter>
  </headerFooter>
  <ignoredErrors>
    <ignoredError sqref="C21:C27 C19:C20 G21:G27"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7"/>
  <sheetViews>
    <sheetView zoomScale="75" zoomScaleNormal="75" zoomScaleSheetLayoutView="75" workbookViewId="0"/>
  </sheetViews>
  <sheetFormatPr defaultRowHeight="18" x14ac:dyDescent="0.25"/>
  <cols>
    <col min="1" max="1" width="21.5703125" style="18" customWidth="1"/>
    <col min="2" max="3" width="24.140625" style="18" customWidth="1"/>
    <col min="4" max="16384" width="9.140625" style="17"/>
  </cols>
  <sheetData>
    <row r="1" spans="1:10" ht="54.75" thickBot="1" x14ac:dyDescent="0.4">
      <c r="A1" s="256"/>
      <c r="B1" s="9" t="s">
        <v>12</v>
      </c>
      <c r="C1" s="17"/>
    </row>
    <row r="2" spans="1:10" ht="27" x14ac:dyDescent="0.35">
      <c r="A2" s="287" t="s">
        <v>0</v>
      </c>
      <c r="B2" s="12">
        <v>24</v>
      </c>
      <c r="C2" s="17"/>
    </row>
    <row r="3" spans="1:10" ht="27" x14ac:dyDescent="0.35">
      <c r="A3" s="287" t="s">
        <v>1</v>
      </c>
      <c r="B3" s="12">
        <v>28</v>
      </c>
      <c r="C3" s="17"/>
    </row>
    <row r="4" spans="1:10" ht="27" x14ac:dyDescent="0.35">
      <c r="A4" s="287" t="s">
        <v>2</v>
      </c>
      <c r="B4" s="12">
        <v>26</v>
      </c>
      <c r="C4" s="17"/>
    </row>
    <row r="5" spans="1:10" ht="27" x14ac:dyDescent="0.35">
      <c r="A5" s="287" t="s">
        <v>3</v>
      </c>
      <c r="B5" s="12">
        <v>30</v>
      </c>
      <c r="C5" s="17"/>
    </row>
    <row r="6" spans="1:10" ht="27.75" thickBot="1" x14ac:dyDescent="0.4">
      <c r="A6" s="288" t="s">
        <v>4</v>
      </c>
      <c r="B6" s="41">
        <v>21</v>
      </c>
      <c r="C6" s="17"/>
    </row>
    <row r="7" spans="1:10" ht="27.75" thickBot="1" x14ac:dyDescent="0.4">
      <c r="A7" s="3" t="s">
        <v>5</v>
      </c>
      <c r="B7" s="245" t="s">
        <v>11</v>
      </c>
      <c r="C7" s="17"/>
    </row>
    <row r="8" spans="1:10" x14ac:dyDescent="0.25">
      <c r="C8" s="17"/>
    </row>
    <row r="9" spans="1:10" ht="18.75" thickBot="1" x14ac:dyDescent="0.3">
      <c r="A9" s="19"/>
      <c r="B9" s="19"/>
      <c r="C9" s="19"/>
      <c r="D9" s="20"/>
      <c r="E9" s="20"/>
      <c r="F9" s="20"/>
      <c r="G9" s="20"/>
      <c r="H9" s="20"/>
      <c r="I9" s="20"/>
      <c r="J9" s="20"/>
    </row>
    <row r="10" spans="1:10" ht="18.75" thickBot="1" x14ac:dyDescent="0.3">
      <c r="A10" s="25"/>
      <c r="B10" s="25"/>
      <c r="C10" s="25"/>
      <c r="D10" s="26"/>
      <c r="E10" s="26"/>
      <c r="F10" s="26"/>
      <c r="G10" s="26"/>
      <c r="H10" s="26"/>
      <c r="I10" s="26"/>
    </row>
    <row r="11" spans="1:10" ht="54.75" thickBot="1" x14ac:dyDescent="0.4">
      <c r="A11" s="256"/>
      <c r="B11" s="9" t="s">
        <v>12</v>
      </c>
      <c r="C11" s="21" t="s">
        <v>239</v>
      </c>
    </row>
    <row r="12" spans="1:10" ht="27.75" x14ac:dyDescent="0.4">
      <c r="A12" s="287" t="s">
        <v>0</v>
      </c>
      <c r="B12" s="12">
        <v>24</v>
      </c>
      <c r="C12" s="22">
        <v>24</v>
      </c>
    </row>
    <row r="13" spans="1:10" ht="27" x14ac:dyDescent="0.35">
      <c r="A13" s="287" t="s">
        <v>1</v>
      </c>
      <c r="B13" s="12">
        <v>28</v>
      </c>
      <c r="C13" s="290">
        <f>0.4*B12+(1-0.4)*C12</f>
        <v>24</v>
      </c>
    </row>
    <row r="14" spans="1:10" ht="27" x14ac:dyDescent="0.35">
      <c r="A14" s="287" t="s">
        <v>2</v>
      </c>
      <c r="B14" s="12">
        <v>26</v>
      </c>
      <c r="C14" s="290">
        <f>0.4*B13+(1-0.4)*C13</f>
        <v>25.6</v>
      </c>
    </row>
    <row r="15" spans="1:10" ht="27" x14ac:dyDescent="0.35">
      <c r="A15" s="287" t="s">
        <v>3</v>
      </c>
      <c r="B15" s="12">
        <v>30</v>
      </c>
      <c r="C15" s="290">
        <f>0.4*B14+(1-0.4)*C14</f>
        <v>25.759999999999998</v>
      </c>
    </row>
    <row r="16" spans="1:10" ht="27.75" thickBot="1" x14ac:dyDescent="0.4">
      <c r="A16" s="288" t="s">
        <v>4</v>
      </c>
      <c r="B16" s="41">
        <v>21</v>
      </c>
      <c r="C16" s="289">
        <f>0.4*B15+(1-0.4)*C15</f>
        <v>27.455999999999996</v>
      </c>
    </row>
    <row r="17" spans="1:3" ht="33.75" thickBot="1" x14ac:dyDescent="0.5">
      <c r="A17" s="3" t="s">
        <v>5</v>
      </c>
      <c r="B17" s="23"/>
      <c r="C17" s="248">
        <f>0.4*B16+(1-0.4)*C16</f>
        <v>24.873599999999996</v>
      </c>
    </row>
  </sheetData>
  <phoneticPr fontId="2" type="noConversion"/>
  <printOptions horizontalCentered="1"/>
  <pageMargins left="0.47244094488188981" right="0.47244094488188981" top="0.59055118110236227" bottom="0.70866141732283472" header="0.47244094488188981" footer="0.47244094488188981"/>
  <pageSetup paperSize="9" scale="70" orientation="portrait" cellComments="asDisplayed" r:id="rId1"/>
  <headerFooter alignWithMargins="0">
    <oddFooter>&amp;L&amp;F&amp;C&amp;A&amp;R3/17</oddFooter>
  </headerFooter>
  <drawing r:id="rId2"/>
  <legacyDrawing r:id="rId3"/>
  <oleObjects>
    <mc:AlternateContent xmlns:mc="http://schemas.openxmlformats.org/markup-compatibility/2006">
      <mc:Choice Requires="x14">
        <oleObject progId="Equation.3" shapeId="2054" r:id="rId4">
          <objectPr defaultSize="0" autoPict="0" r:id="rId5">
            <anchor moveWithCells="1" sizeWithCells="1">
              <from>
                <xdr:col>3</xdr:col>
                <xdr:colOff>228600</xdr:colOff>
                <xdr:row>12</xdr:row>
                <xdr:rowOff>38100</xdr:rowOff>
              </from>
              <to>
                <xdr:col>9</xdr:col>
                <xdr:colOff>257175</xdr:colOff>
                <xdr:row>14</xdr:row>
                <xdr:rowOff>142875</xdr:rowOff>
              </to>
            </anchor>
          </objectPr>
        </oleObject>
      </mc:Choice>
      <mc:Fallback>
        <oleObject progId="Equation.3" shapeId="205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44"/>
  <sheetViews>
    <sheetView zoomScale="50" zoomScaleNormal="50" zoomScaleSheetLayoutView="25" workbookViewId="0"/>
  </sheetViews>
  <sheetFormatPr defaultRowHeight="27" x14ac:dyDescent="0.35"/>
  <cols>
    <col min="1" max="1" width="23.7109375" style="1" customWidth="1"/>
    <col min="2" max="2" width="23.7109375" style="8" customWidth="1"/>
    <col min="3" max="6" width="25.7109375" style="8" customWidth="1"/>
    <col min="7" max="7" width="25.7109375" style="1" customWidth="1"/>
    <col min="8" max="8" width="3.7109375" style="1" customWidth="1"/>
    <col min="9" max="9" width="23.7109375" style="333" customWidth="1"/>
    <col min="10" max="10" width="23.7109375" style="35" customWidth="1"/>
    <col min="11" max="14" width="25.7109375" style="35" customWidth="1"/>
    <col min="15" max="15" width="25.7109375" style="333" customWidth="1"/>
    <col min="16" max="16384" width="9.140625" style="1"/>
  </cols>
  <sheetData>
    <row r="1" spans="1:256" ht="27.75" thickBot="1" x14ac:dyDescent="0.4">
      <c r="A1" s="17"/>
      <c r="B1" s="9" t="s">
        <v>26</v>
      </c>
      <c r="G1" s="333"/>
      <c r="I1" s="26"/>
      <c r="J1" s="334"/>
    </row>
    <row r="2" spans="1:256" x14ac:dyDescent="0.35">
      <c r="A2" s="309" t="s">
        <v>14</v>
      </c>
      <c r="B2" s="310">
        <v>20</v>
      </c>
      <c r="G2" s="333"/>
      <c r="I2" s="322"/>
    </row>
    <row r="3" spans="1:256" x14ac:dyDescent="0.35">
      <c r="A3" s="313" t="s">
        <v>15</v>
      </c>
      <c r="B3" s="12">
        <v>24</v>
      </c>
      <c r="G3" s="333"/>
      <c r="I3" s="322"/>
    </row>
    <row r="4" spans="1:256" x14ac:dyDescent="0.35">
      <c r="A4" s="313" t="s">
        <v>16</v>
      </c>
      <c r="B4" s="12">
        <v>27</v>
      </c>
      <c r="G4" s="333"/>
      <c r="I4" s="322"/>
    </row>
    <row r="5" spans="1:256" x14ac:dyDescent="0.35">
      <c r="A5" s="313" t="s">
        <v>17</v>
      </c>
      <c r="B5" s="12">
        <v>31</v>
      </c>
      <c r="G5" s="333"/>
      <c r="I5" s="322"/>
    </row>
    <row r="6" spans="1:256" x14ac:dyDescent="0.35">
      <c r="A6" s="313" t="s">
        <v>18</v>
      </c>
      <c r="B6" s="12">
        <v>37</v>
      </c>
      <c r="G6" s="333"/>
      <c r="I6" s="322"/>
    </row>
    <row r="7" spans="1:256" x14ac:dyDescent="0.35">
      <c r="A7" s="313" t="s">
        <v>19</v>
      </c>
      <c r="B7" s="12">
        <v>47</v>
      </c>
      <c r="G7" s="333"/>
      <c r="I7" s="322"/>
    </row>
    <row r="8" spans="1:256" x14ac:dyDescent="0.35">
      <c r="A8" s="313" t="s">
        <v>20</v>
      </c>
      <c r="B8" s="12">
        <v>53</v>
      </c>
      <c r="G8" s="333"/>
      <c r="I8" s="322"/>
    </row>
    <row r="9" spans="1:256" x14ac:dyDescent="0.35">
      <c r="A9" s="313" t="s">
        <v>21</v>
      </c>
      <c r="B9" s="12">
        <v>62</v>
      </c>
      <c r="G9" s="333"/>
      <c r="I9" s="322"/>
    </row>
    <row r="10" spans="1:256" x14ac:dyDescent="0.35">
      <c r="A10" s="313" t="s">
        <v>22</v>
      </c>
      <c r="B10" s="12">
        <v>54</v>
      </c>
      <c r="G10" s="333"/>
      <c r="I10" s="322"/>
    </row>
    <row r="11" spans="1:256" x14ac:dyDescent="0.35">
      <c r="A11" s="313" t="s">
        <v>23</v>
      </c>
      <c r="B11" s="12">
        <v>36</v>
      </c>
      <c r="G11" s="333"/>
      <c r="I11" s="322"/>
    </row>
    <row r="12" spans="1:256" x14ac:dyDescent="0.35">
      <c r="A12" s="313" t="s">
        <v>24</v>
      </c>
      <c r="B12" s="12">
        <v>32</v>
      </c>
      <c r="G12" s="333"/>
      <c r="I12" s="322"/>
    </row>
    <row r="13" spans="1:256" ht="27.75" thickBot="1" x14ac:dyDescent="0.4">
      <c r="A13" s="318" t="s">
        <v>25</v>
      </c>
      <c r="B13" s="41">
        <v>29</v>
      </c>
      <c r="G13" s="333"/>
      <c r="I13" s="322"/>
    </row>
    <row r="14" spans="1:256" s="333" customFormat="1" ht="27.75" thickBot="1" x14ac:dyDescent="0.4">
      <c r="A14" s="20"/>
      <c r="B14" s="20"/>
      <c r="C14" s="20"/>
      <c r="D14" s="20"/>
      <c r="E14" s="20"/>
      <c r="F14" s="20"/>
      <c r="G14" s="20"/>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s="333" customFormat="1" x14ac:dyDescent="0.3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s="333" customFormat="1" x14ac:dyDescent="0.3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s="333" customFormat="1" x14ac:dyDescent="0.3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333" customFormat="1" ht="27.75" thickBot="1" x14ac:dyDescent="0.4">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ht="85.5" x14ac:dyDescent="0.35">
      <c r="A19" s="301" t="s">
        <v>229</v>
      </c>
      <c r="B19" s="302" t="s">
        <v>254</v>
      </c>
      <c r="C19" s="302" t="s">
        <v>269</v>
      </c>
      <c r="D19" s="302" t="s">
        <v>272</v>
      </c>
      <c r="E19" s="301" t="s">
        <v>244</v>
      </c>
      <c r="F19" s="302" t="s">
        <v>245</v>
      </c>
      <c r="G19" s="303" t="s">
        <v>268</v>
      </c>
      <c r="I19" s="301" t="s">
        <v>229</v>
      </c>
      <c r="J19" s="302" t="s">
        <v>254</v>
      </c>
      <c r="K19" s="302" t="s">
        <v>267</v>
      </c>
      <c r="L19" s="302" t="s">
        <v>272</v>
      </c>
      <c r="M19" s="301" t="s">
        <v>244</v>
      </c>
      <c r="N19" s="302" t="s">
        <v>245</v>
      </c>
      <c r="O19" s="303" t="s">
        <v>268</v>
      </c>
    </row>
    <row r="20" spans="1:256" ht="33.75" thickBot="1" x14ac:dyDescent="0.55000000000000004">
      <c r="A20" s="304"/>
      <c r="B20" s="261"/>
      <c r="C20" s="305"/>
      <c r="D20" s="306" t="s">
        <v>255</v>
      </c>
      <c r="E20" s="307" t="s">
        <v>256</v>
      </c>
      <c r="F20" s="308" t="s">
        <v>257</v>
      </c>
      <c r="G20" s="306" t="s">
        <v>258</v>
      </c>
      <c r="I20" s="304"/>
      <c r="J20" s="261"/>
      <c r="K20" s="305"/>
      <c r="L20" s="306" t="s">
        <v>255</v>
      </c>
      <c r="M20" s="307" t="s">
        <v>256</v>
      </c>
      <c r="N20" s="308" t="s">
        <v>257</v>
      </c>
      <c r="O20" s="306" t="s">
        <v>258</v>
      </c>
    </row>
    <row r="21" spans="1:256" x14ac:dyDescent="0.35">
      <c r="A21" s="309" t="s">
        <v>14</v>
      </c>
      <c r="B21" s="310">
        <v>20</v>
      </c>
      <c r="C21" s="10"/>
      <c r="D21" s="311"/>
      <c r="E21" s="267"/>
      <c r="F21" s="310"/>
      <c r="G21" s="312"/>
      <c r="I21" s="309" t="s">
        <v>14</v>
      </c>
      <c r="J21" s="310">
        <v>20</v>
      </c>
      <c r="K21" s="10">
        <v>22</v>
      </c>
      <c r="L21" s="311"/>
      <c r="M21" s="267"/>
      <c r="N21" s="310"/>
      <c r="O21" s="312"/>
    </row>
    <row r="22" spans="1:256" x14ac:dyDescent="0.35">
      <c r="A22" s="313" t="s">
        <v>15</v>
      </c>
      <c r="B22" s="12">
        <v>24</v>
      </c>
      <c r="C22" s="13"/>
      <c r="D22" s="315"/>
      <c r="E22" s="268"/>
      <c r="F22" s="12"/>
      <c r="G22" s="314"/>
      <c r="I22" s="313" t="s">
        <v>15</v>
      </c>
      <c r="J22" s="12">
        <v>24</v>
      </c>
      <c r="K22" s="13">
        <f t="shared" ref="K22:K33" si="0">0.6*J21+(1-0.6)*K21</f>
        <v>20.8</v>
      </c>
      <c r="L22" s="315">
        <f t="shared" ref="L22:L32" si="1">J22-K22</f>
        <v>3.1999999999999993</v>
      </c>
      <c r="M22" s="316">
        <f t="shared" ref="M22:M32" si="2">ABS(L22)</f>
        <v>3.1999999999999993</v>
      </c>
      <c r="N22" s="14">
        <f t="shared" ref="N22:N32" si="3">M22^2</f>
        <v>10.239999999999995</v>
      </c>
      <c r="O22" s="317">
        <f t="shared" ref="O22:O32" si="4">M22/J22</f>
        <v>0.1333333333333333</v>
      </c>
    </row>
    <row r="23" spans="1:256" x14ac:dyDescent="0.35">
      <c r="A23" s="313" t="s">
        <v>16</v>
      </c>
      <c r="B23" s="12">
        <v>27</v>
      </c>
      <c r="C23" s="13"/>
      <c r="D23" s="315"/>
      <c r="E23" s="316"/>
      <c r="F23" s="14"/>
      <c r="G23" s="317"/>
      <c r="I23" s="313" t="s">
        <v>16</v>
      </c>
      <c r="J23" s="12">
        <v>27</v>
      </c>
      <c r="K23" s="13">
        <f t="shared" si="0"/>
        <v>22.72</v>
      </c>
      <c r="L23" s="315">
        <f t="shared" si="1"/>
        <v>4.2800000000000011</v>
      </c>
      <c r="M23" s="316">
        <f t="shared" si="2"/>
        <v>4.2800000000000011</v>
      </c>
      <c r="N23" s="14">
        <f t="shared" si="3"/>
        <v>18.318400000000011</v>
      </c>
      <c r="O23" s="317">
        <f t="shared" si="4"/>
        <v>0.15851851851851856</v>
      </c>
    </row>
    <row r="24" spans="1:256" x14ac:dyDescent="0.35">
      <c r="A24" s="313" t="s">
        <v>17</v>
      </c>
      <c r="B24" s="12">
        <v>31</v>
      </c>
      <c r="C24" s="13">
        <f t="shared" ref="C24:C33" si="5">3/6*B23+2/6*B22+1/6*B21</f>
        <v>24.833333333333332</v>
      </c>
      <c r="D24" s="315">
        <f t="shared" ref="D24:D32" si="6">B24-C24</f>
        <v>6.1666666666666679</v>
      </c>
      <c r="E24" s="316">
        <f t="shared" ref="E24:E32" si="7">ABS(D24)</f>
        <v>6.1666666666666679</v>
      </c>
      <c r="F24" s="14">
        <f t="shared" ref="F24:F32" si="8">E24^2</f>
        <v>38.027777777777793</v>
      </c>
      <c r="G24" s="317">
        <f t="shared" ref="G24:G32" si="9">E24/B24</f>
        <v>0.19892473118279574</v>
      </c>
      <c r="I24" s="313" t="s">
        <v>17</v>
      </c>
      <c r="J24" s="12">
        <v>31</v>
      </c>
      <c r="K24" s="13">
        <f t="shared" si="0"/>
        <v>25.287999999999997</v>
      </c>
      <c r="L24" s="315">
        <f t="shared" si="1"/>
        <v>5.7120000000000033</v>
      </c>
      <c r="M24" s="316">
        <f t="shared" si="2"/>
        <v>5.7120000000000033</v>
      </c>
      <c r="N24" s="14">
        <f t="shared" si="3"/>
        <v>32.626944000000037</v>
      </c>
      <c r="O24" s="317">
        <f t="shared" si="4"/>
        <v>0.18425806451612914</v>
      </c>
    </row>
    <row r="25" spans="1:256" x14ac:dyDescent="0.35">
      <c r="A25" s="313" t="s">
        <v>18</v>
      </c>
      <c r="B25" s="12">
        <v>37</v>
      </c>
      <c r="C25" s="13">
        <f t="shared" si="5"/>
        <v>28.5</v>
      </c>
      <c r="D25" s="315">
        <f t="shared" si="6"/>
        <v>8.5</v>
      </c>
      <c r="E25" s="316">
        <f t="shared" si="7"/>
        <v>8.5</v>
      </c>
      <c r="F25" s="14">
        <f t="shared" si="8"/>
        <v>72.25</v>
      </c>
      <c r="G25" s="317">
        <f t="shared" si="9"/>
        <v>0.22972972972972974</v>
      </c>
      <c r="I25" s="313" t="s">
        <v>18</v>
      </c>
      <c r="J25" s="12">
        <v>37</v>
      </c>
      <c r="K25" s="13">
        <f t="shared" si="0"/>
        <v>28.715199999999996</v>
      </c>
      <c r="L25" s="315">
        <f t="shared" si="1"/>
        <v>8.2848000000000042</v>
      </c>
      <c r="M25" s="316">
        <f t="shared" si="2"/>
        <v>8.2848000000000042</v>
      </c>
      <c r="N25" s="14">
        <f t="shared" si="3"/>
        <v>68.637911040000063</v>
      </c>
      <c r="O25" s="317">
        <f t="shared" si="4"/>
        <v>0.22391351351351363</v>
      </c>
    </row>
    <row r="26" spans="1:256" x14ac:dyDescent="0.35">
      <c r="A26" s="313" t="s">
        <v>19</v>
      </c>
      <c r="B26" s="12">
        <v>47</v>
      </c>
      <c r="C26" s="13">
        <f t="shared" si="5"/>
        <v>33.333333333333329</v>
      </c>
      <c r="D26" s="315">
        <f t="shared" si="6"/>
        <v>13.666666666666671</v>
      </c>
      <c r="E26" s="316">
        <f t="shared" si="7"/>
        <v>13.666666666666671</v>
      </c>
      <c r="F26" s="14">
        <f t="shared" si="8"/>
        <v>186.77777777777791</v>
      </c>
      <c r="G26" s="317">
        <f t="shared" si="9"/>
        <v>0.29078014184397172</v>
      </c>
      <c r="I26" s="313" t="s">
        <v>19</v>
      </c>
      <c r="J26" s="12">
        <v>47</v>
      </c>
      <c r="K26" s="13">
        <f t="shared" si="0"/>
        <v>33.686079999999997</v>
      </c>
      <c r="L26" s="315">
        <f t="shared" si="1"/>
        <v>13.313920000000003</v>
      </c>
      <c r="M26" s="316">
        <f t="shared" si="2"/>
        <v>13.313920000000003</v>
      </c>
      <c r="N26" s="14">
        <f t="shared" si="3"/>
        <v>177.26046576640007</v>
      </c>
      <c r="O26" s="317">
        <f t="shared" si="4"/>
        <v>0.28327489361702135</v>
      </c>
    </row>
    <row r="27" spans="1:256" x14ac:dyDescent="0.35">
      <c r="A27" s="313" t="s">
        <v>20</v>
      </c>
      <c r="B27" s="12">
        <v>53</v>
      </c>
      <c r="C27" s="13">
        <f t="shared" si="5"/>
        <v>40.999999999999993</v>
      </c>
      <c r="D27" s="315">
        <f t="shared" si="6"/>
        <v>12.000000000000007</v>
      </c>
      <c r="E27" s="316">
        <f t="shared" si="7"/>
        <v>12.000000000000007</v>
      </c>
      <c r="F27" s="14">
        <f t="shared" si="8"/>
        <v>144.00000000000017</v>
      </c>
      <c r="G27" s="317">
        <f t="shared" si="9"/>
        <v>0.22641509433962279</v>
      </c>
      <c r="I27" s="313" t="s">
        <v>20</v>
      </c>
      <c r="J27" s="12">
        <v>53</v>
      </c>
      <c r="K27" s="13">
        <f t="shared" si="0"/>
        <v>41.674431999999996</v>
      </c>
      <c r="L27" s="315">
        <f t="shared" si="1"/>
        <v>11.325568000000004</v>
      </c>
      <c r="M27" s="316">
        <f t="shared" si="2"/>
        <v>11.325568000000004</v>
      </c>
      <c r="N27" s="14">
        <f t="shared" si="3"/>
        <v>128.26849052262409</v>
      </c>
      <c r="O27" s="317">
        <f t="shared" si="4"/>
        <v>0.21368996226415102</v>
      </c>
    </row>
    <row r="28" spans="1:256" x14ac:dyDescent="0.35">
      <c r="A28" s="313" t="s">
        <v>21</v>
      </c>
      <c r="B28" s="12">
        <v>62</v>
      </c>
      <c r="C28" s="13">
        <f t="shared" si="5"/>
        <v>48.333333333333329</v>
      </c>
      <c r="D28" s="315">
        <f t="shared" si="6"/>
        <v>13.666666666666671</v>
      </c>
      <c r="E28" s="316">
        <f t="shared" si="7"/>
        <v>13.666666666666671</v>
      </c>
      <c r="F28" s="14">
        <f t="shared" si="8"/>
        <v>186.77777777777791</v>
      </c>
      <c r="G28" s="317">
        <f t="shared" si="9"/>
        <v>0.2204301075268818</v>
      </c>
      <c r="I28" s="313" t="s">
        <v>21</v>
      </c>
      <c r="J28" s="12">
        <v>62</v>
      </c>
      <c r="K28" s="13">
        <f t="shared" si="0"/>
        <v>48.469772800000001</v>
      </c>
      <c r="L28" s="315">
        <f t="shared" si="1"/>
        <v>13.530227199999999</v>
      </c>
      <c r="M28" s="316">
        <f t="shared" si="2"/>
        <v>13.530227199999999</v>
      </c>
      <c r="N28" s="14">
        <f t="shared" si="3"/>
        <v>183.0670480836198</v>
      </c>
      <c r="O28" s="317">
        <f t="shared" si="4"/>
        <v>0.21822947096774192</v>
      </c>
    </row>
    <row r="29" spans="1:256" x14ac:dyDescent="0.35">
      <c r="A29" s="313" t="s">
        <v>22</v>
      </c>
      <c r="B29" s="12">
        <v>54</v>
      </c>
      <c r="C29" s="13">
        <f t="shared" si="5"/>
        <v>56.5</v>
      </c>
      <c r="D29" s="315">
        <f t="shared" si="6"/>
        <v>-2.5</v>
      </c>
      <c r="E29" s="316">
        <f t="shared" si="7"/>
        <v>2.5</v>
      </c>
      <c r="F29" s="14">
        <f t="shared" si="8"/>
        <v>6.25</v>
      </c>
      <c r="G29" s="317">
        <f t="shared" si="9"/>
        <v>4.6296296296296294E-2</v>
      </c>
      <c r="I29" s="313" t="s">
        <v>22</v>
      </c>
      <c r="J29" s="12">
        <v>54</v>
      </c>
      <c r="K29" s="13">
        <f t="shared" si="0"/>
        <v>56.587909119999999</v>
      </c>
      <c r="L29" s="315">
        <f t="shared" si="1"/>
        <v>-2.5879091199999991</v>
      </c>
      <c r="M29" s="316">
        <f t="shared" si="2"/>
        <v>2.5879091199999991</v>
      </c>
      <c r="N29" s="14">
        <f t="shared" si="3"/>
        <v>6.6972736133791697</v>
      </c>
      <c r="O29" s="317">
        <f t="shared" si="4"/>
        <v>4.7924242962962944E-2</v>
      </c>
    </row>
    <row r="30" spans="1:256" x14ac:dyDescent="0.35">
      <c r="A30" s="313" t="s">
        <v>23</v>
      </c>
      <c r="B30" s="12">
        <v>36</v>
      </c>
      <c r="C30" s="13">
        <f t="shared" si="5"/>
        <v>56.5</v>
      </c>
      <c r="D30" s="315">
        <f t="shared" si="6"/>
        <v>-20.5</v>
      </c>
      <c r="E30" s="316">
        <f t="shared" si="7"/>
        <v>20.5</v>
      </c>
      <c r="F30" s="14">
        <f t="shared" si="8"/>
        <v>420.25</v>
      </c>
      <c r="G30" s="317">
        <f t="shared" si="9"/>
        <v>0.56944444444444442</v>
      </c>
      <c r="I30" s="313" t="s">
        <v>23</v>
      </c>
      <c r="J30" s="12">
        <v>36</v>
      </c>
      <c r="K30" s="13">
        <f t="shared" si="0"/>
        <v>55.035163648000001</v>
      </c>
      <c r="L30" s="315">
        <f t="shared" si="1"/>
        <v>-19.035163648000001</v>
      </c>
      <c r="M30" s="316">
        <f t="shared" si="2"/>
        <v>19.035163648000001</v>
      </c>
      <c r="N30" s="14">
        <f t="shared" si="3"/>
        <v>362.33745510614068</v>
      </c>
      <c r="O30" s="317">
        <f t="shared" si="4"/>
        <v>0.52875454577777781</v>
      </c>
    </row>
    <row r="31" spans="1:256" x14ac:dyDescent="0.35">
      <c r="A31" s="313" t="s">
        <v>24</v>
      </c>
      <c r="B31" s="12">
        <v>32</v>
      </c>
      <c r="C31" s="13">
        <f t="shared" si="5"/>
        <v>46.333333333333329</v>
      </c>
      <c r="D31" s="315">
        <f t="shared" si="6"/>
        <v>-14.333333333333329</v>
      </c>
      <c r="E31" s="316">
        <f t="shared" si="7"/>
        <v>14.333333333333329</v>
      </c>
      <c r="F31" s="14">
        <f t="shared" si="8"/>
        <v>205.44444444444431</v>
      </c>
      <c r="G31" s="317">
        <f t="shared" si="9"/>
        <v>0.44791666666666652</v>
      </c>
      <c r="I31" s="313" t="s">
        <v>24</v>
      </c>
      <c r="J31" s="12">
        <v>32</v>
      </c>
      <c r="K31" s="13">
        <f t="shared" si="0"/>
        <v>43.614065459199999</v>
      </c>
      <c r="L31" s="315">
        <f t="shared" si="1"/>
        <v>-11.614065459199999</v>
      </c>
      <c r="M31" s="316">
        <f t="shared" si="2"/>
        <v>11.614065459199999</v>
      </c>
      <c r="N31" s="14">
        <f t="shared" si="3"/>
        <v>134.88651649058249</v>
      </c>
      <c r="O31" s="317">
        <f t="shared" si="4"/>
        <v>0.36293954559999997</v>
      </c>
    </row>
    <row r="32" spans="1:256" ht="27.75" thickBot="1" x14ac:dyDescent="0.4">
      <c r="A32" s="313" t="s">
        <v>25</v>
      </c>
      <c r="B32" s="12">
        <v>29</v>
      </c>
      <c r="C32" s="13">
        <f t="shared" si="5"/>
        <v>37</v>
      </c>
      <c r="D32" s="315">
        <f t="shared" si="6"/>
        <v>-8</v>
      </c>
      <c r="E32" s="316">
        <f t="shared" si="7"/>
        <v>8</v>
      </c>
      <c r="F32" s="14">
        <f t="shared" si="8"/>
        <v>64</v>
      </c>
      <c r="G32" s="317">
        <f t="shared" si="9"/>
        <v>0.27586206896551724</v>
      </c>
      <c r="I32" s="313" t="s">
        <v>25</v>
      </c>
      <c r="J32" s="12">
        <v>29</v>
      </c>
      <c r="K32" s="13">
        <f t="shared" si="0"/>
        <v>36.645626183680001</v>
      </c>
      <c r="L32" s="315">
        <f t="shared" si="1"/>
        <v>-7.645626183680001</v>
      </c>
      <c r="M32" s="316">
        <f t="shared" si="2"/>
        <v>7.645626183680001</v>
      </c>
      <c r="N32" s="14">
        <f t="shared" si="3"/>
        <v>58.45559974057322</v>
      </c>
      <c r="O32" s="317">
        <f t="shared" si="4"/>
        <v>0.26364228219586211</v>
      </c>
    </row>
    <row r="33" spans="1:15" ht="28.5" thickBot="1" x14ac:dyDescent="0.45">
      <c r="A33" s="318" t="s">
        <v>14</v>
      </c>
      <c r="B33" s="319" t="s">
        <v>29</v>
      </c>
      <c r="C33" s="320">
        <f t="shared" si="5"/>
        <v>31.166666666666664</v>
      </c>
      <c r="D33" s="315"/>
      <c r="E33" s="14"/>
      <c r="F33" s="14"/>
      <c r="G33" s="332"/>
      <c r="I33" s="318" t="s">
        <v>14</v>
      </c>
      <c r="J33" s="319" t="s">
        <v>29</v>
      </c>
      <c r="K33" s="320">
        <f t="shared" si="0"/>
        <v>32.058250473472</v>
      </c>
      <c r="L33" s="315"/>
      <c r="M33" s="133"/>
      <c r="N33" s="133"/>
      <c r="O33" s="321"/>
    </row>
    <row r="34" spans="1:15" ht="28.5" thickBot="1" x14ac:dyDescent="0.45">
      <c r="A34" s="322"/>
      <c r="B34" s="35"/>
      <c r="C34" s="323" t="s">
        <v>253</v>
      </c>
      <c r="D34" s="328">
        <f>SUM(D24:D32)</f>
        <v>8.6666666666666856</v>
      </c>
      <c r="E34" s="328">
        <f>SUM(E24:E32)</f>
        <v>99.333333333333343</v>
      </c>
      <c r="F34" s="328">
        <f>SUM(F24:F32)</f>
        <v>1323.7777777777783</v>
      </c>
      <c r="G34" s="329">
        <f>SUM(G24:G32)</f>
        <v>2.5057992809959262</v>
      </c>
      <c r="I34" s="322"/>
      <c r="K34" s="323" t="s">
        <v>253</v>
      </c>
      <c r="L34" s="328">
        <f>SUM(L22:L32)</f>
        <v>18.76375078912001</v>
      </c>
      <c r="M34" s="328">
        <f>SUM(M22:M32)</f>
        <v>100.52927961088002</v>
      </c>
      <c r="N34" s="328">
        <f>SUM(N22:N32)</f>
        <v>1180.7961043633195</v>
      </c>
      <c r="O34" s="329">
        <f>SUM(O22:O32)</f>
        <v>2.6184783732670116</v>
      </c>
    </row>
    <row r="35" spans="1:15" ht="11.25" customHeight="1" thickBot="1" x14ac:dyDescent="0.4">
      <c r="A35" s="322"/>
      <c r="B35" s="35"/>
      <c r="C35" s="35"/>
      <c r="D35" s="35"/>
      <c r="E35" s="35"/>
      <c r="F35" s="35"/>
      <c r="G35" s="35"/>
      <c r="I35" s="322"/>
      <c r="O35" s="35"/>
    </row>
    <row r="36" spans="1:15" ht="82.5" thickBot="1" x14ac:dyDescent="0.4">
      <c r="A36" s="322"/>
      <c r="B36" s="35"/>
      <c r="C36" s="35"/>
      <c r="D36" s="335" t="s">
        <v>259</v>
      </c>
      <c r="E36" s="336" t="s">
        <v>260</v>
      </c>
      <c r="F36" s="336" t="s">
        <v>261</v>
      </c>
      <c r="G36" s="337" t="s">
        <v>270</v>
      </c>
      <c r="I36" s="322"/>
      <c r="L36" s="335" t="s">
        <v>259</v>
      </c>
      <c r="M36" s="336" t="s">
        <v>260</v>
      </c>
      <c r="N36" s="336" t="s">
        <v>261</v>
      </c>
      <c r="O36" s="337" t="s">
        <v>270</v>
      </c>
    </row>
    <row r="37" spans="1:15" ht="33.75" thickBot="1" x14ac:dyDescent="0.5">
      <c r="A37" s="322"/>
      <c r="B37" s="35"/>
      <c r="C37" s="35"/>
      <c r="D37" s="324">
        <f>D34</f>
        <v>8.6666666666666856</v>
      </c>
      <c r="E37" s="325">
        <f>AVERAGE(E24:E32)</f>
        <v>11.037037037037038</v>
      </c>
      <c r="F37" s="325">
        <f>AVERAGE(F24:F32)</f>
        <v>147.08641975308649</v>
      </c>
      <c r="G37" s="327">
        <f>AVERAGE(G24:G32)</f>
        <v>0.27842214233288071</v>
      </c>
      <c r="I37" s="322"/>
      <c r="L37" s="330">
        <f>L34</f>
        <v>18.76375078912001</v>
      </c>
      <c r="M37" s="326">
        <f>AVERAGE(M22:M32)</f>
        <v>9.1390254191709115</v>
      </c>
      <c r="N37" s="326">
        <f>AVERAGE(N22:N32)</f>
        <v>107.34510039666542</v>
      </c>
      <c r="O37" s="331">
        <f>AVERAGE(O22:O32)</f>
        <v>0.23804348847881923</v>
      </c>
    </row>
    <row r="40" spans="1:15" x14ac:dyDescent="0.35">
      <c r="I40" s="334"/>
      <c r="J40" s="334"/>
      <c r="K40" s="334"/>
      <c r="L40" s="334"/>
      <c r="M40" s="334"/>
      <c r="N40" s="334"/>
      <c r="O40" s="334"/>
    </row>
    <row r="132" spans="1:1" x14ac:dyDescent="0.35">
      <c r="A132" s="1" t="s">
        <v>246</v>
      </c>
    </row>
    <row r="133" spans="1:1" x14ac:dyDescent="0.35">
      <c r="A133" s="1" t="s">
        <v>247</v>
      </c>
    </row>
    <row r="134" spans="1:1" x14ac:dyDescent="0.35">
      <c r="A134" s="1" t="s">
        <v>248</v>
      </c>
    </row>
    <row r="135" spans="1:1" x14ac:dyDescent="0.35">
      <c r="A135" s="1" t="s">
        <v>249</v>
      </c>
    </row>
    <row r="136" spans="1:1" x14ac:dyDescent="0.35">
      <c r="A136" s="1" t="s">
        <v>250</v>
      </c>
    </row>
    <row r="137" spans="1:1" x14ac:dyDescent="0.35">
      <c r="A137" s="1" t="s">
        <v>251</v>
      </c>
    </row>
    <row r="138" spans="1:1" x14ac:dyDescent="0.35">
      <c r="A138" s="1" t="s">
        <v>252</v>
      </c>
    </row>
    <row r="139" spans="1:1" x14ac:dyDescent="0.35">
      <c r="A139" s="1" t="s">
        <v>262</v>
      </c>
    </row>
    <row r="140" spans="1:1" x14ac:dyDescent="0.35">
      <c r="A140" s="1" t="s">
        <v>263</v>
      </c>
    </row>
    <row r="141" spans="1:1" x14ac:dyDescent="0.35">
      <c r="A141" s="1" t="s">
        <v>264</v>
      </c>
    </row>
    <row r="142" spans="1:1" x14ac:dyDescent="0.35">
      <c r="A142" s="1" t="s">
        <v>265</v>
      </c>
    </row>
    <row r="143" spans="1:1" x14ac:dyDescent="0.35">
      <c r="A143" s="1" t="s">
        <v>266</v>
      </c>
    </row>
    <row r="144" spans="1:1" x14ac:dyDescent="0.35">
      <c r="A144" s="1" t="s">
        <v>246</v>
      </c>
    </row>
  </sheetData>
  <phoneticPr fontId="2" type="noConversion"/>
  <pageMargins left="0.47244094488188981" right="0.47244094488188981" top="0.59055118110236227" bottom="0.70866141732283472" header="0.47244094488188981" footer="0.47244094488188981"/>
  <pageSetup paperSize="9" scale="38" orientation="landscape" cellComments="asDisplayed" r:id="rId1"/>
  <headerFooter alignWithMargins="0">
    <oddFooter>&amp;L&amp;F&amp;C&amp;A&amp;R4/17</oddFooter>
  </headerFooter>
  <drawing r:id="rId2"/>
  <legacyDrawing r:id="rId3"/>
  <oleObjects>
    <mc:AlternateContent xmlns:mc="http://schemas.openxmlformats.org/markup-compatibility/2006">
      <mc:Choice Requires="x14">
        <oleObject progId="Equation.3" shapeId="97303" r:id="rId4">
          <objectPr defaultSize="0" autoPict="0" r:id="rId5">
            <anchor moveWithCells="1" sizeWithCells="1">
              <from>
                <xdr:col>4</xdr:col>
                <xdr:colOff>1000125</xdr:colOff>
                <xdr:row>37</xdr:row>
                <xdr:rowOff>266700</xdr:rowOff>
              </from>
              <to>
                <xdr:col>6</xdr:col>
                <xdr:colOff>1638300</xdr:colOff>
                <xdr:row>43</xdr:row>
                <xdr:rowOff>57150</xdr:rowOff>
              </to>
            </anchor>
          </objectPr>
        </oleObject>
      </mc:Choice>
      <mc:Fallback>
        <oleObject progId="Equation.3" shapeId="97303" r:id="rId4"/>
      </mc:Fallback>
    </mc:AlternateContent>
    <mc:AlternateContent xmlns:mc="http://schemas.openxmlformats.org/markup-compatibility/2006">
      <mc:Choice Requires="x14">
        <oleObject progId="Equation.3" shapeId="97304" r:id="rId6">
          <objectPr defaultSize="0" autoPict="0" r:id="rId7">
            <anchor moveWithCells="1" sizeWithCells="1">
              <from>
                <xdr:col>8</xdr:col>
                <xdr:colOff>228600</xdr:colOff>
                <xdr:row>37</xdr:row>
                <xdr:rowOff>266700</xdr:rowOff>
              </from>
              <to>
                <xdr:col>10</xdr:col>
                <xdr:colOff>904875</xdr:colOff>
                <xdr:row>43</xdr:row>
                <xdr:rowOff>57150</xdr:rowOff>
              </to>
            </anchor>
          </objectPr>
        </oleObject>
      </mc:Choice>
      <mc:Fallback>
        <oleObject progId="Equation.3" shapeId="97304" r:id="rId6"/>
      </mc:Fallback>
    </mc:AlternateContent>
    <mc:AlternateContent xmlns:mc="http://schemas.openxmlformats.org/markup-compatibility/2006">
      <mc:Choice Requires="x14">
        <oleObject progId="Equation.3" shapeId="97305" r:id="rId8">
          <objectPr defaultSize="0" autoPict="0" r:id="rId9">
            <anchor moveWithCells="1" sizeWithCells="1">
              <from>
                <xdr:col>10</xdr:col>
                <xdr:colOff>1457325</xdr:colOff>
                <xdr:row>37</xdr:row>
                <xdr:rowOff>266700</xdr:rowOff>
              </from>
              <to>
                <xdr:col>14</xdr:col>
                <xdr:colOff>1514475</xdr:colOff>
                <xdr:row>43</xdr:row>
                <xdr:rowOff>57150</xdr:rowOff>
              </to>
            </anchor>
          </objectPr>
        </oleObject>
      </mc:Choice>
      <mc:Fallback>
        <oleObject progId="Equation.3" shapeId="97305" r:id="rId8"/>
      </mc:Fallback>
    </mc:AlternateContent>
    <mc:AlternateContent xmlns:mc="http://schemas.openxmlformats.org/markup-compatibility/2006">
      <mc:Choice Requires="x14">
        <oleObject progId="Equation.3" shapeId="97306" r:id="rId10">
          <objectPr defaultSize="0" autoPict="0" r:id="rId11">
            <anchor moveWithCells="1" sizeWithCells="1">
              <from>
                <xdr:col>2</xdr:col>
                <xdr:colOff>523875</xdr:colOff>
                <xdr:row>38</xdr:row>
                <xdr:rowOff>323850</xdr:rowOff>
              </from>
              <to>
                <xdr:col>4</xdr:col>
                <xdr:colOff>447675</xdr:colOff>
                <xdr:row>42</xdr:row>
                <xdr:rowOff>0</xdr:rowOff>
              </to>
            </anchor>
          </objectPr>
        </oleObject>
      </mc:Choice>
      <mc:Fallback>
        <oleObject progId="Equation.3" shapeId="97306" r:id="rId10"/>
      </mc:Fallback>
    </mc:AlternateContent>
    <mc:AlternateContent xmlns:mc="http://schemas.openxmlformats.org/markup-compatibility/2006">
      <mc:Choice Requires="x14">
        <oleObject progId="Equation.3" shapeId="97307" r:id="rId12">
          <objectPr defaultSize="0" autoPict="0" r:id="rId13">
            <anchor moveWithCells="1" sizeWithCells="1">
              <from>
                <xdr:col>0</xdr:col>
                <xdr:colOff>190500</xdr:colOff>
                <xdr:row>39</xdr:row>
                <xdr:rowOff>28575</xdr:rowOff>
              </from>
              <to>
                <xdr:col>1</xdr:col>
                <xdr:colOff>1552575</xdr:colOff>
                <xdr:row>41</xdr:row>
                <xdr:rowOff>295275</xdr:rowOff>
              </to>
            </anchor>
          </objectPr>
        </oleObject>
      </mc:Choice>
      <mc:Fallback>
        <oleObject progId="Equation.3" shapeId="97307" r:id="rId12"/>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zoomScale="75" zoomScaleNormal="75" workbookViewId="0"/>
  </sheetViews>
  <sheetFormatPr defaultRowHeight="12.75" x14ac:dyDescent="0.2"/>
  <cols>
    <col min="1" max="16384" width="9.140625" style="29"/>
  </cols>
  <sheetData/>
  <phoneticPr fontId="2" type="noConversion"/>
  <printOptions horizontalCentered="1"/>
  <pageMargins left="0.47244094488188981" right="0.47244094488188981" top="0.59055118110236227" bottom="0.70866141732283472" header="0.47244094488188981" footer="0.47244094488188981"/>
  <pageSetup paperSize="9" scale="84" orientation="landscape" r:id="rId1"/>
  <headerFooter alignWithMargins="0">
    <oddFooter>&amp;L&amp;F&amp;C&amp;A&amp;R5/17</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4"/>
  <sheetViews>
    <sheetView zoomScale="75" zoomScaleNormal="75" zoomScaleSheetLayoutView="75" workbookViewId="0"/>
  </sheetViews>
  <sheetFormatPr defaultRowHeight="12.75" x14ac:dyDescent="0.2"/>
  <cols>
    <col min="1" max="4" width="22.28515625" style="30" customWidth="1"/>
    <col min="5" max="5" width="5.140625" style="29" customWidth="1"/>
    <col min="6" max="7" width="14" style="29" customWidth="1"/>
    <col min="8" max="16384" width="9.140625" style="29"/>
  </cols>
  <sheetData>
    <row r="1" spans="1:11" s="1" customFormat="1" ht="28.5" customHeight="1" thickBot="1" x14ac:dyDescent="0.45">
      <c r="A1" s="279" t="s">
        <v>229</v>
      </c>
      <c r="B1" s="280" t="s">
        <v>26</v>
      </c>
      <c r="C1" s="281" t="s">
        <v>27</v>
      </c>
      <c r="D1" s="281" t="s">
        <v>13</v>
      </c>
      <c r="F1" s="249" t="s">
        <v>28</v>
      </c>
      <c r="G1" s="250">
        <f>I1/1000</f>
        <v>0.6</v>
      </c>
      <c r="I1" s="35">
        <v>600</v>
      </c>
    </row>
    <row r="2" spans="1:11" s="1" customFormat="1" ht="27" x14ac:dyDescent="0.35">
      <c r="A2" s="259" t="s">
        <v>14</v>
      </c>
      <c r="B2" s="251">
        <v>20</v>
      </c>
      <c r="C2" s="338">
        <v>22</v>
      </c>
      <c r="D2" s="252"/>
      <c r="K2" s="254"/>
    </row>
    <row r="3" spans="1:11" s="1" customFormat="1" ht="27" x14ac:dyDescent="0.35">
      <c r="A3" s="259" t="s">
        <v>15</v>
      </c>
      <c r="B3" s="251">
        <v>24</v>
      </c>
      <c r="C3" s="253">
        <f t="shared" ref="C3:C12" si="0">$G$1*B2+(1-$G$1)*C2</f>
        <v>20.8</v>
      </c>
      <c r="D3" s="252">
        <f>ABS(B3-C3)</f>
        <v>3.1999999999999993</v>
      </c>
      <c r="K3" s="254"/>
    </row>
    <row r="4" spans="1:11" s="1" customFormat="1" ht="27" x14ac:dyDescent="0.35">
      <c r="A4" s="259" t="s">
        <v>16</v>
      </c>
      <c r="B4" s="251">
        <v>27</v>
      </c>
      <c r="C4" s="253">
        <f t="shared" si="0"/>
        <v>22.72</v>
      </c>
      <c r="D4" s="252">
        <f t="shared" ref="D4:D13" si="1">ABS(B4-C4)</f>
        <v>4.2800000000000011</v>
      </c>
      <c r="K4" s="254"/>
    </row>
    <row r="5" spans="1:11" s="1" customFormat="1" ht="27" x14ac:dyDescent="0.35">
      <c r="A5" s="259" t="s">
        <v>17</v>
      </c>
      <c r="B5" s="251">
        <v>31</v>
      </c>
      <c r="C5" s="253">
        <f t="shared" si="0"/>
        <v>25.287999999999997</v>
      </c>
      <c r="D5" s="252">
        <f>ABS(B5-C5)</f>
        <v>5.7120000000000033</v>
      </c>
      <c r="K5" s="254"/>
    </row>
    <row r="6" spans="1:11" s="1" customFormat="1" ht="27" x14ac:dyDescent="0.35">
      <c r="A6" s="259" t="s">
        <v>18</v>
      </c>
      <c r="B6" s="251">
        <v>37</v>
      </c>
      <c r="C6" s="253">
        <f t="shared" si="0"/>
        <v>28.715199999999996</v>
      </c>
      <c r="D6" s="252">
        <f t="shared" si="1"/>
        <v>8.2848000000000042</v>
      </c>
      <c r="K6" s="254"/>
    </row>
    <row r="7" spans="1:11" s="1" customFormat="1" ht="27" x14ac:dyDescent="0.35">
      <c r="A7" s="259" t="s">
        <v>19</v>
      </c>
      <c r="B7" s="251">
        <v>47</v>
      </c>
      <c r="C7" s="253">
        <f t="shared" si="0"/>
        <v>33.686079999999997</v>
      </c>
      <c r="D7" s="252">
        <f t="shared" si="1"/>
        <v>13.313920000000003</v>
      </c>
      <c r="K7" s="254"/>
    </row>
    <row r="8" spans="1:11" s="1" customFormat="1" ht="27" x14ac:dyDescent="0.35">
      <c r="A8" s="259" t="s">
        <v>20</v>
      </c>
      <c r="B8" s="251">
        <v>53</v>
      </c>
      <c r="C8" s="253">
        <f t="shared" si="0"/>
        <v>41.674431999999996</v>
      </c>
      <c r="D8" s="252">
        <f t="shared" si="1"/>
        <v>11.325568000000004</v>
      </c>
      <c r="K8" s="254"/>
    </row>
    <row r="9" spans="1:11" s="1" customFormat="1" ht="27" x14ac:dyDescent="0.35">
      <c r="A9" s="259" t="s">
        <v>21</v>
      </c>
      <c r="B9" s="251">
        <v>62</v>
      </c>
      <c r="C9" s="253">
        <f t="shared" si="0"/>
        <v>48.469772800000001</v>
      </c>
      <c r="D9" s="252">
        <f t="shared" si="1"/>
        <v>13.530227199999999</v>
      </c>
    </row>
    <row r="10" spans="1:11" s="1" customFormat="1" ht="27" x14ac:dyDescent="0.35">
      <c r="A10" s="259" t="s">
        <v>22</v>
      </c>
      <c r="B10" s="251">
        <v>54</v>
      </c>
      <c r="C10" s="253">
        <f t="shared" si="0"/>
        <v>56.587909119999999</v>
      </c>
      <c r="D10" s="252">
        <f t="shared" si="1"/>
        <v>2.5879091199999991</v>
      </c>
    </row>
    <row r="11" spans="1:11" s="1" customFormat="1" ht="27" x14ac:dyDescent="0.35">
      <c r="A11" s="259" t="s">
        <v>23</v>
      </c>
      <c r="B11" s="251">
        <v>36</v>
      </c>
      <c r="C11" s="253">
        <f t="shared" si="0"/>
        <v>55.035163648000001</v>
      </c>
      <c r="D11" s="252">
        <f t="shared" si="1"/>
        <v>19.035163648000001</v>
      </c>
    </row>
    <row r="12" spans="1:11" s="1" customFormat="1" ht="27" x14ac:dyDescent="0.35">
      <c r="A12" s="259" t="s">
        <v>24</v>
      </c>
      <c r="B12" s="251">
        <v>32</v>
      </c>
      <c r="C12" s="253">
        <f t="shared" si="0"/>
        <v>43.614065459199999</v>
      </c>
      <c r="D12" s="252">
        <f t="shared" si="1"/>
        <v>11.614065459199999</v>
      </c>
    </row>
    <row r="13" spans="1:11" s="1" customFormat="1" ht="27.75" thickBot="1" x14ac:dyDescent="0.4">
      <c r="A13" s="260" t="s">
        <v>25</v>
      </c>
      <c r="B13" s="255">
        <v>29</v>
      </c>
      <c r="C13" s="257">
        <f>$G$1*B12+(1-$G$1)*C12</f>
        <v>36.645626183680001</v>
      </c>
      <c r="D13" s="252">
        <f t="shared" si="1"/>
        <v>7.645626183680001</v>
      </c>
    </row>
    <row r="14" spans="1:11" ht="33.75" thickBot="1" x14ac:dyDescent="0.5">
      <c r="D14" s="15">
        <f>AVERAGE(D3:D13)</f>
        <v>9.1390254191709115</v>
      </c>
    </row>
  </sheetData>
  <phoneticPr fontId="2" type="noConversion"/>
  <printOptions horizontalCentered="1" headings="1"/>
  <pageMargins left="0.47244094488188981" right="0.47244094488188981" top="0.59055118110236227" bottom="0.70866141732283472" header="0.47244094488188981" footer="0.47244094488188981"/>
  <pageSetup paperSize="9" scale="68" orientation="landscape" cellComments="asDisplayed" r:id="rId1"/>
  <headerFooter alignWithMargins="0">
    <oddFooter>&amp;L&amp;F&amp;C&amp;A&amp;R6/17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Scroll Bar 1">
              <controlPr defaultSize="0" autoPict="0">
                <anchor moveWithCells="1">
                  <from>
                    <xdr:col>7</xdr:col>
                    <xdr:colOff>295275</xdr:colOff>
                    <xdr:row>0</xdr:row>
                    <xdr:rowOff>0</xdr:rowOff>
                  </from>
                  <to>
                    <xdr:col>9</xdr:col>
                    <xdr:colOff>342900</xdr:colOff>
                    <xdr:row>0</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8"/>
  <sheetViews>
    <sheetView zoomScale="75" zoomScaleNormal="100" workbookViewId="0"/>
  </sheetViews>
  <sheetFormatPr defaultRowHeight="12.75" x14ac:dyDescent="0.2"/>
  <cols>
    <col min="1" max="1" width="21.28515625" style="29" customWidth="1"/>
    <col min="2" max="2" width="22.5703125" style="29" customWidth="1"/>
    <col min="3" max="3" width="2.42578125" style="29" customWidth="1"/>
    <col min="4" max="4" width="20" style="29" customWidth="1"/>
    <col min="5" max="5" width="4.85546875" style="29" customWidth="1"/>
    <col min="6" max="6" width="20.140625" style="29" customWidth="1"/>
    <col min="7" max="7" width="4.85546875" style="29" customWidth="1"/>
    <col min="8" max="8" width="2.42578125" style="29" customWidth="1"/>
    <col min="9" max="9" width="22.5703125" style="29" customWidth="1"/>
    <col min="10" max="16384" width="9.140625" style="29"/>
  </cols>
  <sheetData>
    <row r="1" spans="1:9" ht="86.25" thickBot="1" x14ac:dyDescent="0.55000000000000004">
      <c r="A1" s="256"/>
      <c r="B1" s="21" t="s">
        <v>159</v>
      </c>
      <c r="C1" s="7"/>
      <c r="D1" s="389" t="s">
        <v>160</v>
      </c>
      <c r="E1" s="390"/>
      <c r="F1" s="391" t="s">
        <v>161</v>
      </c>
      <c r="G1" s="392"/>
      <c r="H1" s="261"/>
      <c r="I1" s="9" t="s">
        <v>30</v>
      </c>
    </row>
    <row r="2" spans="1:9" ht="27.75" x14ac:dyDescent="0.4">
      <c r="A2" s="258" t="s">
        <v>17</v>
      </c>
      <c r="B2" s="31"/>
      <c r="C2" s="32"/>
      <c r="D2" s="295">
        <v>700</v>
      </c>
      <c r="E2" s="296"/>
      <c r="F2" s="297">
        <v>50</v>
      </c>
      <c r="G2" s="34"/>
      <c r="H2" s="33"/>
      <c r="I2" s="31"/>
    </row>
    <row r="3" spans="1:9" ht="27.75" x14ac:dyDescent="0.4">
      <c r="A3" s="259" t="s">
        <v>18</v>
      </c>
      <c r="B3" s="55">
        <v>755</v>
      </c>
      <c r="C3" s="35"/>
      <c r="D3" s="36"/>
      <c r="E3" s="37"/>
      <c r="F3" s="38"/>
      <c r="G3" s="39"/>
      <c r="H3" s="37"/>
      <c r="I3" s="55">
        <f>D2+F2</f>
        <v>750</v>
      </c>
    </row>
    <row r="4" spans="1:9" ht="27.75" x14ac:dyDescent="0.4">
      <c r="A4" s="259" t="s">
        <v>19</v>
      </c>
      <c r="B4" s="55">
        <v>800</v>
      </c>
      <c r="C4" s="35"/>
      <c r="D4" s="36"/>
      <c r="E4" s="37"/>
      <c r="F4" s="38"/>
      <c r="G4" s="39"/>
      <c r="H4" s="37"/>
      <c r="I4" s="40" t="s">
        <v>11</v>
      </c>
    </row>
    <row r="5" spans="1:9" ht="27.75" x14ac:dyDescent="0.4">
      <c r="A5" s="259" t="s">
        <v>20</v>
      </c>
      <c r="B5" s="55">
        <v>840</v>
      </c>
      <c r="C5" s="35"/>
      <c r="D5" s="36"/>
      <c r="E5" s="37"/>
      <c r="F5" s="38"/>
      <c r="G5" s="39"/>
      <c r="H5" s="37"/>
      <c r="I5" s="13" t="s">
        <v>11</v>
      </c>
    </row>
    <row r="6" spans="1:9" ht="27.75" thickBot="1" x14ac:dyDescent="0.4">
      <c r="A6" s="260" t="s">
        <v>21</v>
      </c>
      <c r="B6" s="41"/>
      <c r="C6" s="7"/>
      <c r="D6" s="42"/>
      <c r="E6" s="43"/>
      <c r="F6" s="43"/>
      <c r="G6" s="44"/>
      <c r="H6" s="43"/>
      <c r="I6" s="45" t="s">
        <v>11</v>
      </c>
    </row>
    <row r="7" spans="1:9" ht="13.5" thickBot="1" x14ac:dyDescent="0.25"/>
    <row r="8" spans="1:9" ht="27.75" x14ac:dyDescent="0.4">
      <c r="A8" s="46" t="s">
        <v>28</v>
      </c>
      <c r="B8" s="47">
        <v>0.2</v>
      </c>
    </row>
    <row r="9" spans="1:9" ht="28.5" thickBot="1" x14ac:dyDescent="0.45">
      <c r="A9" s="48" t="s">
        <v>31</v>
      </c>
      <c r="B9" s="49">
        <v>0.4</v>
      </c>
    </row>
    <row r="10" spans="1:9" ht="27.75" customHeight="1" x14ac:dyDescent="0.2"/>
    <row r="11" spans="1:9" ht="27.75" customHeight="1" x14ac:dyDescent="0.2"/>
    <row r="12" spans="1:9" ht="27.75" customHeight="1" thickBot="1" x14ac:dyDescent="0.25">
      <c r="A12" s="50"/>
      <c r="B12" s="50"/>
      <c r="C12" s="50"/>
      <c r="D12" s="50"/>
      <c r="E12" s="50"/>
      <c r="F12" s="50"/>
      <c r="G12" s="50"/>
      <c r="H12" s="50"/>
      <c r="I12" s="50"/>
    </row>
    <row r="13" spans="1:9" ht="27.75" customHeight="1" x14ac:dyDescent="0.2">
      <c r="A13" s="51"/>
      <c r="B13" s="51"/>
      <c r="C13" s="51"/>
      <c r="D13" s="51"/>
      <c r="E13" s="51"/>
      <c r="F13" s="51"/>
      <c r="G13" s="51"/>
      <c r="H13" s="51"/>
      <c r="I13" s="51"/>
    </row>
    <row r="14" spans="1:9" ht="27.75" customHeight="1" x14ac:dyDescent="0.2">
      <c r="A14" s="51"/>
      <c r="B14" s="51"/>
      <c r="C14" s="51"/>
      <c r="D14" s="51"/>
      <c r="E14" s="51"/>
      <c r="F14" s="51"/>
      <c r="G14" s="51"/>
      <c r="H14" s="51"/>
      <c r="I14" s="51"/>
    </row>
    <row r="15" spans="1:9" ht="27.75" customHeight="1" x14ac:dyDescent="0.2">
      <c r="A15" s="51"/>
      <c r="B15" s="51"/>
      <c r="C15" s="51"/>
      <c r="D15" s="51"/>
      <c r="E15" s="51"/>
      <c r="F15" s="51"/>
      <c r="G15" s="51"/>
      <c r="H15" s="51"/>
      <c r="I15" s="51"/>
    </row>
    <row r="16" spans="1:9" ht="27.75" customHeight="1" thickBot="1" x14ac:dyDescent="0.25"/>
    <row r="17" spans="1:9" ht="86.25" thickBot="1" x14ac:dyDescent="0.55000000000000004">
      <c r="A17" s="256"/>
      <c r="B17" s="21" t="s">
        <v>159</v>
      </c>
      <c r="C17" s="7"/>
      <c r="D17" s="389" t="s">
        <v>160</v>
      </c>
      <c r="E17" s="390"/>
      <c r="F17" s="391" t="s">
        <v>161</v>
      </c>
      <c r="G17" s="392"/>
      <c r="H17" s="261"/>
      <c r="I17" s="9" t="s">
        <v>30</v>
      </c>
    </row>
    <row r="18" spans="1:9" ht="27.75" x14ac:dyDescent="0.4">
      <c r="A18" s="258" t="s">
        <v>17</v>
      </c>
      <c r="B18" s="31"/>
      <c r="C18" s="32"/>
      <c r="D18" s="298">
        <v>700</v>
      </c>
      <c r="E18" s="299"/>
      <c r="F18" s="300">
        <v>50</v>
      </c>
      <c r="G18" s="52"/>
      <c r="H18" s="34"/>
      <c r="I18" s="31"/>
    </row>
    <row r="19" spans="1:9" ht="27.75" x14ac:dyDescent="0.4">
      <c r="A19" s="259" t="s">
        <v>18</v>
      </c>
      <c r="B19" s="55">
        <v>755</v>
      </c>
      <c r="C19" s="35"/>
      <c r="D19" s="36">
        <f>$B$24*B19+(1-$B$24)*(D18+F18)</f>
        <v>751</v>
      </c>
      <c r="E19" s="37"/>
      <c r="F19" s="38">
        <f>$B$25*(D19-D18)+(1-$B$25)*F18</f>
        <v>50.400000000000006</v>
      </c>
      <c r="G19" s="39"/>
      <c r="H19" s="39"/>
      <c r="I19" s="263">
        <f>D18+F18</f>
        <v>750</v>
      </c>
    </row>
    <row r="20" spans="1:9" ht="27.75" x14ac:dyDescent="0.4">
      <c r="A20" s="259" t="s">
        <v>19</v>
      </c>
      <c r="B20" s="55">
        <v>800</v>
      </c>
      <c r="C20" s="35"/>
      <c r="D20" s="36">
        <f>$B$24*B20+(1-$B$24)*(D19+F19)</f>
        <v>801.12</v>
      </c>
      <c r="E20" s="37"/>
      <c r="F20" s="38">
        <f>$B$25*(D20-D19)+(1-$B$25)*F19</f>
        <v>50.288000000000004</v>
      </c>
      <c r="G20" s="39"/>
      <c r="H20" s="39"/>
      <c r="I20" s="13">
        <f>D19+F19</f>
        <v>801.4</v>
      </c>
    </row>
    <row r="21" spans="1:9" ht="27.75" x14ac:dyDescent="0.4">
      <c r="A21" s="259" t="s">
        <v>20</v>
      </c>
      <c r="B21" s="55">
        <v>840</v>
      </c>
      <c r="C21" s="35"/>
      <c r="D21" s="36">
        <f>$B$24*B21+(1-$B$24)*(D20+F20)</f>
        <v>849.1264000000001</v>
      </c>
      <c r="E21" s="37"/>
      <c r="F21" s="38">
        <f>$B$25*(D21-D20)+(1-$B$25)*F20</f>
        <v>49.375360000000043</v>
      </c>
      <c r="G21" s="39"/>
      <c r="H21" s="39"/>
      <c r="I21" s="13">
        <f>D20+F20</f>
        <v>851.40800000000002</v>
      </c>
    </row>
    <row r="22" spans="1:9" ht="27.75" thickBot="1" x14ac:dyDescent="0.4">
      <c r="A22" s="260" t="s">
        <v>21</v>
      </c>
      <c r="B22" s="41"/>
      <c r="C22" s="7"/>
      <c r="D22" s="42"/>
      <c r="E22" s="43"/>
      <c r="F22" s="43"/>
      <c r="G22" s="44"/>
      <c r="H22" s="44"/>
      <c r="I22" s="45">
        <f>D21+F21</f>
        <v>898.5017600000001</v>
      </c>
    </row>
    <row r="23" spans="1:9" ht="13.5" thickBot="1" x14ac:dyDescent="0.25"/>
    <row r="24" spans="1:9" ht="27.75" x14ac:dyDescent="0.4">
      <c r="A24" s="46" t="s">
        <v>28</v>
      </c>
      <c r="B24" s="47">
        <v>0.2</v>
      </c>
    </row>
    <row r="25" spans="1:9" ht="28.5" thickBot="1" x14ac:dyDescent="0.45">
      <c r="A25" s="48" t="s">
        <v>31</v>
      </c>
      <c r="B25" s="49">
        <v>0.4</v>
      </c>
    </row>
    <row r="28" spans="1:9" x14ac:dyDescent="0.2">
      <c r="D28" s="53"/>
    </row>
  </sheetData>
  <mergeCells count="4">
    <mergeCell ref="D17:E17"/>
    <mergeCell ref="F17:G17"/>
    <mergeCell ref="D1:E1"/>
    <mergeCell ref="F1:G1"/>
  </mergeCells>
  <phoneticPr fontId="2" type="noConversion"/>
  <printOptions horizontalCentered="1"/>
  <pageMargins left="0.47244094488188981" right="0.47244094488188981" top="0.59055118110236227" bottom="0.70866141732283472" header="0.47244094488188981" footer="0.47244094488188981"/>
  <pageSetup paperSize="9" scale="77" orientation="portrait" cellComments="asDisplayed" r:id="rId1"/>
  <headerFooter alignWithMargins="0">
    <oddFooter>&amp;L&amp;F&amp;C&amp;A&amp;R7/17</oddFooter>
  </headerFooter>
  <drawing r:id="rId2"/>
  <legacyDrawing r:id="rId3"/>
  <oleObjects>
    <mc:AlternateContent xmlns:mc="http://schemas.openxmlformats.org/markup-compatibility/2006">
      <mc:Choice Requires="x14">
        <oleObject progId="Equation.3" shapeId="5124" r:id="rId4">
          <objectPr defaultSize="0" autoPict="0" r:id="rId5">
            <anchor moveWithCells="1" sizeWithCells="1">
              <from>
                <xdr:col>0</xdr:col>
                <xdr:colOff>219075</xdr:colOff>
                <xdr:row>14</xdr:row>
                <xdr:rowOff>114300</xdr:rowOff>
              </from>
              <to>
                <xdr:col>8</xdr:col>
                <xdr:colOff>1476375</xdr:colOff>
                <xdr:row>15</xdr:row>
                <xdr:rowOff>247650</xdr:rowOff>
              </to>
            </anchor>
          </objectPr>
        </oleObject>
      </mc:Choice>
      <mc:Fallback>
        <oleObject progId="Equation.3" shapeId="5124" r:id="rId4"/>
      </mc:Fallback>
    </mc:AlternateContent>
    <mc:AlternateContent xmlns:mc="http://schemas.openxmlformats.org/markup-compatibility/2006">
      <mc:Choice Requires="x14">
        <oleObject progId="Equation.3" shapeId="5139" r:id="rId6">
          <objectPr defaultSize="0" autoPict="0" r:id="rId7">
            <anchor moveWithCells="1" sizeWithCells="1">
              <from>
                <xdr:col>0</xdr:col>
                <xdr:colOff>219075</xdr:colOff>
                <xdr:row>12</xdr:row>
                <xdr:rowOff>276225</xdr:rowOff>
              </from>
              <to>
                <xdr:col>1</xdr:col>
                <xdr:colOff>523875</xdr:colOff>
                <xdr:row>14</xdr:row>
                <xdr:rowOff>57150</xdr:rowOff>
              </to>
            </anchor>
          </objectPr>
        </oleObject>
      </mc:Choice>
      <mc:Fallback>
        <oleObject progId="Equation.3" shapeId="5139"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6"/>
  <sheetViews>
    <sheetView zoomScale="75" zoomScaleNormal="75" zoomScaleSheetLayoutView="75" workbookViewId="0"/>
  </sheetViews>
  <sheetFormatPr defaultRowHeight="12.75" x14ac:dyDescent="0.2"/>
  <cols>
    <col min="1" max="2" width="37.28515625" style="29" customWidth="1"/>
    <col min="3" max="4" width="37.85546875" style="29" customWidth="1"/>
    <col min="5" max="16384" width="9.140625" style="29"/>
  </cols>
  <sheetData>
    <row r="1" spans="1:4" ht="81.75" thickBot="1" x14ac:dyDescent="0.4">
      <c r="A1" s="256"/>
      <c r="B1" s="9" t="s">
        <v>26</v>
      </c>
      <c r="C1" s="9" t="s">
        <v>243</v>
      </c>
      <c r="D1" s="9" t="s">
        <v>32</v>
      </c>
    </row>
    <row r="2" spans="1:4" ht="27.75" x14ac:dyDescent="0.4">
      <c r="A2" s="264" t="s">
        <v>17</v>
      </c>
      <c r="B2" s="54">
        <v>700</v>
      </c>
      <c r="C2" s="54"/>
      <c r="D2" s="54"/>
    </row>
    <row r="3" spans="1:4" ht="27.75" x14ac:dyDescent="0.4">
      <c r="A3" s="265" t="s">
        <v>18</v>
      </c>
      <c r="B3" s="55">
        <v>755</v>
      </c>
      <c r="C3" s="263">
        <v>750</v>
      </c>
      <c r="D3" s="263">
        <v>700</v>
      </c>
    </row>
    <row r="4" spans="1:4" ht="27.75" x14ac:dyDescent="0.4">
      <c r="A4" s="265" t="s">
        <v>19</v>
      </c>
      <c r="B4" s="55">
        <v>800</v>
      </c>
      <c r="C4" s="294">
        <v>801.4</v>
      </c>
      <c r="D4" s="294">
        <v>755</v>
      </c>
    </row>
    <row r="5" spans="1:4" ht="27.75" x14ac:dyDescent="0.4">
      <c r="A5" s="265" t="s">
        <v>20</v>
      </c>
      <c r="B5" s="55">
        <v>840</v>
      </c>
      <c r="C5" s="294">
        <v>851.40800000000002</v>
      </c>
      <c r="D5" s="294">
        <v>800</v>
      </c>
    </row>
    <row r="6" spans="1:4" ht="27.75" thickBot="1" x14ac:dyDescent="0.4">
      <c r="A6" s="266" t="s">
        <v>21</v>
      </c>
      <c r="B6" s="56"/>
      <c r="C6" s="262">
        <v>898.5017600000001</v>
      </c>
      <c r="D6" s="262">
        <v>840</v>
      </c>
    </row>
  </sheetData>
  <phoneticPr fontId="2" type="noConversion"/>
  <printOptions horizontalCentered="1"/>
  <pageMargins left="0.47244094488188981" right="0.47244094488188981" top="0.59055118110236227" bottom="0.70866141732283472" header="0.47244094488188981" footer="0.47244094488188981"/>
  <pageSetup paperSize="9" scale="84" orientation="landscape" cellComments="asDisplayed" r:id="rId1"/>
  <headerFooter alignWithMargins="0">
    <oddFooter>&amp;L&amp;F&amp;C&amp;A&amp;R8/17</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5"/>
  <sheetViews>
    <sheetView zoomScaleNormal="75" zoomScaleSheetLayoutView="100" workbookViewId="0"/>
  </sheetViews>
  <sheetFormatPr defaultRowHeight="12.75" x14ac:dyDescent="0.2"/>
  <cols>
    <col min="1" max="1" width="13.7109375" style="29" customWidth="1"/>
    <col min="2" max="5" width="10.7109375" style="29" bestFit="1" customWidth="1"/>
    <col min="6" max="6" width="12.28515625" style="29" bestFit="1" customWidth="1"/>
    <col min="7" max="16" width="9.140625" style="29"/>
    <col min="17" max="17" width="6.140625" style="29" customWidth="1"/>
    <col min="18" max="16384" width="9.140625" style="29"/>
  </cols>
  <sheetData>
    <row r="1" spans="1:17" ht="18" x14ac:dyDescent="0.25">
      <c r="A1" s="275"/>
      <c r="B1" s="393" t="s">
        <v>33</v>
      </c>
      <c r="C1" s="393"/>
      <c r="D1" s="393"/>
      <c r="E1" s="393"/>
      <c r="F1" s="276"/>
    </row>
    <row r="2" spans="1:17" ht="18" x14ac:dyDescent="0.25">
      <c r="A2" s="68"/>
      <c r="B2" s="58" t="s">
        <v>34</v>
      </c>
      <c r="C2" s="58" t="s">
        <v>35</v>
      </c>
      <c r="D2" s="58" t="s">
        <v>36</v>
      </c>
      <c r="E2" s="58" t="s">
        <v>37</v>
      </c>
      <c r="F2" s="58" t="s">
        <v>38</v>
      </c>
    </row>
    <row r="3" spans="1:17" ht="18.75" x14ac:dyDescent="0.3">
      <c r="A3" s="58" t="s">
        <v>39</v>
      </c>
      <c r="B3" s="59">
        <v>3000</v>
      </c>
      <c r="C3" s="59">
        <v>1700</v>
      </c>
      <c r="D3" s="59">
        <v>900</v>
      </c>
      <c r="E3" s="59">
        <v>4400</v>
      </c>
      <c r="F3" s="60">
        <f>SUM(B3:E3)</f>
        <v>10000</v>
      </c>
    </row>
    <row r="4" spans="1:17" ht="18.75" x14ac:dyDescent="0.3">
      <c r="A4" s="58" t="s">
        <v>40</v>
      </c>
      <c r="B4" s="59">
        <v>3300</v>
      </c>
      <c r="C4" s="59">
        <v>2100</v>
      </c>
      <c r="D4" s="59">
        <v>1500</v>
      </c>
      <c r="E4" s="59">
        <v>5100</v>
      </c>
      <c r="F4" s="60">
        <f>SUM(B4:E4)</f>
        <v>12000</v>
      </c>
    </row>
    <row r="5" spans="1:17" ht="18.75" x14ac:dyDescent="0.3">
      <c r="A5" s="58" t="s">
        <v>41</v>
      </c>
      <c r="B5" s="59">
        <v>3502</v>
      </c>
      <c r="C5" s="59">
        <v>2448</v>
      </c>
      <c r="D5" s="59">
        <v>1768</v>
      </c>
      <c r="E5" s="59">
        <v>5882</v>
      </c>
      <c r="F5" s="60">
        <f>SUM(B5:E5)</f>
        <v>13600</v>
      </c>
    </row>
    <row r="6" spans="1:17" ht="18.75" x14ac:dyDescent="0.3">
      <c r="A6" s="58" t="s">
        <v>42</v>
      </c>
      <c r="B6" s="61" t="s">
        <v>43</v>
      </c>
      <c r="C6" s="61" t="s">
        <v>43</v>
      </c>
      <c r="D6" s="61" t="s">
        <v>43</v>
      </c>
      <c r="E6" s="61" t="s">
        <v>43</v>
      </c>
      <c r="F6" s="62">
        <v>14800</v>
      </c>
    </row>
    <row r="7" spans="1:17" ht="18.75" thickBot="1" x14ac:dyDescent="0.3">
      <c r="A7" s="19"/>
      <c r="B7" s="28"/>
      <c r="C7" s="28"/>
      <c r="D7" s="28"/>
      <c r="E7" s="28"/>
      <c r="F7" s="19"/>
      <c r="G7" s="50"/>
      <c r="H7" s="50"/>
      <c r="I7" s="50"/>
      <c r="J7" s="50"/>
      <c r="K7" s="50"/>
      <c r="L7" s="50"/>
      <c r="M7" s="50"/>
      <c r="N7" s="50"/>
      <c r="O7" s="50"/>
      <c r="P7" s="50"/>
      <c r="Q7" s="50"/>
    </row>
    <row r="8" spans="1:17" ht="18" x14ac:dyDescent="0.25">
      <c r="A8" s="18"/>
      <c r="B8" s="63"/>
      <c r="C8" s="63"/>
      <c r="D8" s="63"/>
      <c r="E8" s="63"/>
      <c r="F8" s="18"/>
    </row>
    <row r="12" spans="1:17" ht="18" x14ac:dyDescent="0.25">
      <c r="A12" s="275"/>
      <c r="B12" s="393" t="s">
        <v>33</v>
      </c>
      <c r="C12" s="393"/>
      <c r="D12" s="393"/>
      <c r="E12" s="393"/>
      <c r="F12" s="276"/>
    </row>
    <row r="13" spans="1:17" ht="18" x14ac:dyDescent="0.25">
      <c r="A13" s="68"/>
      <c r="B13" s="58" t="s">
        <v>34</v>
      </c>
      <c r="C13" s="58" t="s">
        <v>35</v>
      </c>
      <c r="D13" s="58" t="s">
        <v>36</v>
      </c>
      <c r="E13" s="58" t="s">
        <v>37</v>
      </c>
      <c r="F13" s="58" t="s">
        <v>38</v>
      </c>
    </row>
    <row r="14" spans="1:17" ht="18" x14ac:dyDescent="0.25">
      <c r="A14" s="58" t="s">
        <v>39</v>
      </c>
      <c r="B14" s="64">
        <f t="shared" ref="B14:E16" si="0">B3/$F3</f>
        <v>0.3</v>
      </c>
      <c r="C14" s="64">
        <f t="shared" si="0"/>
        <v>0.17</v>
      </c>
      <c r="D14" s="64">
        <f t="shared" si="0"/>
        <v>0.09</v>
      </c>
      <c r="E14" s="64">
        <f t="shared" si="0"/>
        <v>0.44</v>
      </c>
      <c r="F14" s="65">
        <f>SUM(B14:E14)</f>
        <v>1</v>
      </c>
    </row>
    <row r="15" spans="1:17" ht="18" x14ac:dyDescent="0.25">
      <c r="A15" s="58" t="s">
        <v>40</v>
      </c>
      <c r="B15" s="64">
        <f t="shared" si="0"/>
        <v>0.27500000000000002</v>
      </c>
      <c r="C15" s="64">
        <f t="shared" si="0"/>
        <v>0.17499999999999999</v>
      </c>
      <c r="D15" s="64">
        <f t="shared" si="0"/>
        <v>0.125</v>
      </c>
      <c r="E15" s="64">
        <f t="shared" si="0"/>
        <v>0.42499999999999999</v>
      </c>
      <c r="F15" s="65">
        <f>SUM(B15:E15)</f>
        <v>1</v>
      </c>
    </row>
    <row r="16" spans="1:17" ht="18" x14ac:dyDescent="0.25">
      <c r="A16" s="58" t="s">
        <v>41</v>
      </c>
      <c r="B16" s="64">
        <f t="shared" si="0"/>
        <v>0.25750000000000001</v>
      </c>
      <c r="C16" s="64">
        <f t="shared" si="0"/>
        <v>0.18</v>
      </c>
      <c r="D16" s="64">
        <f t="shared" si="0"/>
        <v>0.13</v>
      </c>
      <c r="E16" s="64">
        <f t="shared" si="0"/>
        <v>0.4325</v>
      </c>
      <c r="F16" s="65">
        <f>SUM(B16:E16)</f>
        <v>1</v>
      </c>
    </row>
    <row r="17" spans="1:6" ht="18" x14ac:dyDescent="0.25">
      <c r="A17" s="66" t="s">
        <v>44</v>
      </c>
      <c r="B17" s="67">
        <f>AVERAGE(B14:B16)</f>
        <v>0.27750000000000002</v>
      </c>
      <c r="C17" s="67">
        <f>AVERAGE(C14:C16)</f>
        <v>0.17499999999999996</v>
      </c>
      <c r="D17" s="67">
        <f>AVERAGE(D14:D16)</f>
        <v>0.11499999999999999</v>
      </c>
      <c r="E17" s="67">
        <f>AVERAGE(E14:E16)</f>
        <v>0.43249999999999994</v>
      </c>
      <c r="F17" s="57"/>
    </row>
    <row r="22" spans="1:6" ht="18" x14ac:dyDescent="0.25">
      <c r="A22" s="275"/>
      <c r="B22" s="393" t="s">
        <v>33</v>
      </c>
      <c r="C22" s="393"/>
      <c r="D22" s="393"/>
      <c r="E22" s="393"/>
      <c r="F22" s="276"/>
    </row>
    <row r="23" spans="1:6" ht="18" x14ac:dyDescent="0.25">
      <c r="A23" s="68"/>
      <c r="B23" s="69" t="s">
        <v>34</v>
      </c>
      <c r="C23" s="58" t="s">
        <v>35</v>
      </c>
      <c r="D23" s="58" t="s">
        <v>36</v>
      </c>
      <c r="E23" s="58" t="s">
        <v>37</v>
      </c>
      <c r="F23" s="58" t="s">
        <v>38</v>
      </c>
    </row>
    <row r="24" spans="1:6" ht="18" x14ac:dyDescent="0.25">
      <c r="A24" s="70" t="s">
        <v>45</v>
      </c>
      <c r="B24" s="71">
        <f>B17</f>
        <v>0.27750000000000002</v>
      </c>
      <c r="C24" s="67">
        <f>C17</f>
        <v>0.17499999999999996</v>
      </c>
      <c r="D24" s="67">
        <f>D17</f>
        <v>0.11499999999999999</v>
      </c>
      <c r="E24" s="67">
        <f>E17</f>
        <v>0.43249999999999994</v>
      </c>
      <c r="F24" s="277"/>
    </row>
    <row r="25" spans="1:6" ht="18.75" x14ac:dyDescent="0.3">
      <c r="A25" s="72" t="s">
        <v>27</v>
      </c>
      <c r="B25" s="237">
        <f>B17*$F$25</f>
        <v>4107</v>
      </c>
      <c r="C25" s="237">
        <f>C17*$F$25</f>
        <v>2589.9999999999995</v>
      </c>
      <c r="D25" s="237">
        <f>D17*$F$25</f>
        <v>1701.9999999999998</v>
      </c>
      <c r="E25" s="237">
        <f>E17*$F$25</f>
        <v>6400.9999999999991</v>
      </c>
      <c r="F25" s="62">
        <v>14800</v>
      </c>
    </row>
  </sheetData>
  <mergeCells count="3">
    <mergeCell ref="B1:E1"/>
    <mergeCell ref="B12:E12"/>
    <mergeCell ref="B22:E22"/>
  </mergeCells>
  <phoneticPr fontId="2" type="noConversion"/>
  <printOptions horizontalCentered="1"/>
  <pageMargins left="0.47244094488188981" right="0.47244094488188981" top="0.59055118110236227" bottom="0.70866141732283472" header="0.47244094488188981" footer="0.47244094488188981"/>
  <pageSetup paperSize="9" scale="83" orientation="landscape" cellComments="asDisplayed" r:id="rId1"/>
  <headerFooter alignWithMargins="0">
    <oddFooter>&amp;L&amp;F&amp;C&amp;A&amp;R9/17</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Menetelmävertailu</vt:lpstr>
      <vt:lpstr>Lasku 1</vt:lpstr>
      <vt:lpstr>Lasku 2</vt:lpstr>
      <vt:lpstr>Lasku 3</vt:lpstr>
      <vt:lpstr>Virhevertailu</vt:lpstr>
      <vt:lpstr>Lasku 3 extra</vt:lpstr>
      <vt:lpstr>Lasku 4</vt:lpstr>
      <vt:lpstr>Lasku 4 extra</vt:lpstr>
      <vt:lpstr>Lasku 5</vt:lpstr>
      <vt:lpstr>Lasku 6</vt:lpstr>
      <vt:lpstr>Lasku 7</vt:lpstr>
      <vt:lpstr>Lasku 7 jatkuu</vt:lpstr>
      <vt:lpstr>Lasku 7 jatkuu lisää</vt:lpstr>
      <vt:lpstr>Lasku 8</vt:lpstr>
      <vt:lpstr>Lasku 8 jatkuu</vt:lpstr>
      <vt:lpstr>Lasku 9</vt:lpstr>
      <vt:lpstr>'Lasku 1'!Print_Area</vt:lpstr>
      <vt:lpstr>'Lasku 2'!Print_Area</vt:lpstr>
      <vt:lpstr>'Lasku 3'!Print_Area</vt:lpstr>
      <vt:lpstr>'Lasku 3 extra'!Print_Area</vt:lpstr>
      <vt:lpstr>'Lasku 4'!Print_Area</vt:lpstr>
      <vt:lpstr>'Lasku 5'!Print_Area</vt:lpstr>
      <vt:lpstr>'Lasku 6'!Print_Area</vt:lpstr>
      <vt:lpstr>'Lasku 7'!Print_Area</vt:lpstr>
      <vt:lpstr>'Lasku 7 jatkuu'!Print_Area</vt:lpstr>
      <vt:lpstr>'Lasku 7 jatkuu lisää'!Print_Area</vt:lpstr>
      <vt:lpstr>'Lasku 8'!Print_Area</vt:lpstr>
      <vt:lpstr>'Lasku 8 jatkuu'!Print_Area</vt:lpstr>
      <vt:lpstr>'Lasku 9'!Print_Area</vt:lpstr>
      <vt:lpstr>Menetelmävertailu!Print_Area</vt:lpstr>
      <vt:lpstr>Virhevertailu!Print_Area</vt:lpstr>
    </vt:vector>
  </TitlesOfParts>
  <Company>HKKK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Tarkkala</dc:creator>
  <cp:lastModifiedBy>Mikko Tarkkala</cp:lastModifiedBy>
  <cp:lastPrinted>2020-04-17T18:16:39Z</cp:lastPrinted>
  <dcterms:created xsi:type="dcterms:W3CDTF">2003-09-13T21:42:15Z</dcterms:created>
  <dcterms:modified xsi:type="dcterms:W3CDTF">2020-04-17T18:19:26Z</dcterms:modified>
</cp:coreProperties>
</file>