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ltofi-my.sharepoint.com/personal/zeiad_abdelghafor_aalto_fi/Documents/PNA Work/Revision/"/>
    </mc:Choice>
  </mc:AlternateContent>
  <xr:revisionPtr revIDLastSave="0" documentId="13_ncr:40009_{D894ABF4-1CA2-4203-9B71-BC3A025E04E1}" xr6:coauthVersionLast="45" xr6:coauthVersionMax="45" xr10:uidLastSave="{00000000-0000-0000-0000-000000000000}"/>
  <bookViews>
    <workbookView xWindow="-110" yWindow="-110" windowWidth="19420" windowHeight="10420" activeTab="4"/>
  </bookViews>
  <sheets>
    <sheet name="Sectional Area curve" sheetId="4" r:id="rId1"/>
    <sheet name="Table (WPA)" sheetId="3" r:id="rId2"/>
    <sheet name="Table (CSA)" sheetId="5" r:id="rId3"/>
    <sheet name="Table (Volumes)" sheetId="1" r:id="rId4"/>
    <sheet name="Table2(Volumes)" sheetId="6" r:id="rId5"/>
    <sheet name="Sheet2" sheetId="2" r:id="rId6"/>
  </sheets>
  <definedNames>
    <definedName name="AM">'Table (Volumes)'!$E$3</definedName>
    <definedName name="B">'Table (Volumes)'!#REF!</definedName>
    <definedName name="CB">'Table (Volumes)'!#REF!</definedName>
    <definedName name="CM">'Table (Volumes)'!#REF!</definedName>
    <definedName name="L">'Table (Volumes)'!$C$3</definedName>
    <definedName name="LCB">'Table (Volumes)'!$B$26</definedName>
    <definedName name="s">'Table (Volumes)'!$C$5</definedName>
    <definedName name="T">'Table (Volumes)'!#REF!</definedName>
    <definedName name="Uppouma">'Table (Volumes)'!$C$25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6" l="1"/>
  <c r="E22" i="6"/>
  <c r="G22" i="6"/>
  <c r="E21" i="6"/>
  <c r="G21" i="6"/>
  <c r="E20" i="6"/>
  <c r="G20" i="6"/>
  <c r="E19" i="6"/>
  <c r="G19" i="6"/>
  <c r="E18" i="6"/>
  <c r="G18" i="6"/>
  <c r="E17" i="6"/>
  <c r="G17" i="6"/>
  <c r="E16" i="6"/>
  <c r="G16" i="6"/>
  <c r="E15" i="6"/>
  <c r="G15" i="6"/>
  <c r="E14" i="6"/>
  <c r="G14" i="6"/>
  <c r="E13" i="6"/>
  <c r="G13" i="6"/>
  <c r="E12" i="6"/>
  <c r="C5" i="6"/>
  <c r="B20" i="6"/>
  <c r="C5" i="5"/>
  <c r="B13" i="5"/>
  <c r="C5" i="3"/>
  <c r="B14" i="3"/>
  <c r="E22" i="5"/>
  <c r="G22" i="5"/>
  <c r="E21" i="5"/>
  <c r="G21" i="5"/>
  <c r="E20" i="5"/>
  <c r="G20" i="5"/>
  <c r="E19" i="5"/>
  <c r="G19" i="5"/>
  <c r="E18" i="5"/>
  <c r="G18" i="5"/>
  <c r="E17" i="5"/>
  <c r="G17" i="5"/>
  <c r="E16" i="5"/>
  <c r="G16" i="5"/>
  <c r="E15" i="5"/>
  <c r="G15" i="5"/>
  <c r="E14" i="5"/>
  <c r="G14" i="5"/>
  <c r="E13" i="5"/>
  <c r="G13" i="5"/>
  <c r="E12" i="5"/>
  <c r="G12" i="5"/>
  <c r="E22" i="3"/>
  <c r="G22" i="3"/>
  <c r="E21" i="3"/>
  <c r="G21" i="3"/>
  <c r="E20" i="3"/>
  <c r="G20" i="3"/>
  <c r="E19" i="3"/>
  <c r="G19" i="3"/>
  <c r="E18" i="3"/>
  <c r="G18" i="3"/>
  <c r="E17" i="3"/>
  <c r="G17" i="3"/>
  <c r="E16" i="3"/>
  <c r="G16" i="3"/>
  <c r="E15" i="3"/>
  <c r="G15" i="3"/>
  <c r="E14" i="3"/>
  <c r="G14" i="3"/>
  <c r="E13" i="3"/>
  <c r="G13" i="3"/>
  <c r="E12" i="3"/>
  <c r="G12" i="3"/>
  <c r="B8" i="2"/>
  <c r="C26" i="1"/>
  <c r="C5" i="1"/>
  <c r="B21" i="1"/>
  <c r="E12" i="1"/>
  <c r="G12" i="1"/>
  <c r="E13" i="1"/>
  <c r="G13" i="1"/>
  <c r="E14" i="1"/>
  <c r="G14" i="1"/>
  <c r="E15" i="1"/>
  <c r="G15" i="1"/>
  <c r="E16" i="1"/>
  <c r="G16" i="1"/>
  <c r="E17" i="1"/>
  <c r="G17" i="1"/>
  <c r="E18" i="1"/>
  <c r="G18" i="1"/>
  <c r="E19" i="1"/>
  <c r="G19" i="1"/>
  <c r="E20" i="1"/>
  <c r="G20" i="1"/>
  <c r="E21" i="1"/>
  <c r="G21" i="1"/>
  <c r="E22" i="1"/>
  <c r="G22" i="1"/>
  <c r="B20" i="1"/>
  <c r="B22" i="1"/>
  <c r="B13" i="6"/>
  <c r="B16" i="6"/>
  <c r="B19" i="6"/>
  <c r="B16" i="1"/>
  <c r="B12" i="6"/>
  <c r="B15" i="6"/>
  <c r="B18" i="6"/>
  <c r="B21" i="6"/>
  <c r="B14" i="6"/>
  <c r="B17" i="6"/>
  <c r="E23" i="6"/>
  <c r="G12" i="6"/>
  <c r="G23" i="6"/>
  <c r="B22" i="6"/>
  <c r="B21" i="5"/>
  <c r="B18" i="5"/>
  <c r="B15" i="5"/>
  <c r="B12" i="5"/>
  <c r="B20" i="5"/>
  <c r="B17" i="5"/>
  <c r="B14" i="5"/>
  <c r="B13" i="1"/>
  <c r="B22" i="5"/>
  <c r="B19" i="5"/>
  <c r="B16" i="5"/>
  <c r="E23" i="5"/>
  <c r="C25" i="5"/>
  <c r="G23" i="5"/>
  <c r="B19" i="3"/>
  <c r="B16" i="3"/>
  <c r="B22" i="3"/>
  <c r="B13" i="3"/>
  <c r="B21" i="3"/>
  <c r="B18" i="3"/>
  <c r="B15" i="3"/>
  <c r="B12" i="3"/>
  <c r="B20" i="3"/>
  <c r="B17" i="3"/>
  <c r="G23" i="1"/>
  <c r="B17" i="1"/>
  <c r="B15" i="1"/>
  <c r="B18" i="1"/>
  <c r="B14" i="1"/>
  <c r="E23" i="1"/>
  <c r="C25" i="1"/>
  <c r="C27" i="1"/>
  <c r="B19" i="1"/>
  <c r="B12" i="1"/>
  <c r="E23" i="3"/>
  <c r="C25" i="3"/>
  <c r="G23" i="3"/>
  <c r="C26" i="6"/>
  <c r="C26" i="3"/>
  <c r="C26" i="5"/>
  <c r="C28" i="1"/>
</calcChain>
</file>

<file path=xl/sharedStrings.xml><?xml version="1.0" encoding="utf-8"?>
<sst xmlns="http://schemas.openxmlformats.org/spreadsheetml/2006/main" count="142" uniqueCount="53">
  <si>
    <t>-</t>
  </si>
  <si>
    <t>m</t>
  </si>
  <si>
    <r>
      <t>m</t>
    </r>
    <r>
      <rPr>
        <vertAlign val="superscript"/>
        <sz val="10"/>
        <rFont val="Arial"/>
        <family val="2"/>
      </rPr>
      <t>2</t>
    </r>
  </si>
  <si>
    <t>[-]</t>
  </si>
  <si>
    <r>
      <t>[m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</si>
  <si>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r>
      <t>A</t>
    </r>
    <r>
      <rPr>
        <vertAlign val="subscript"/>
        <sz val="10"/>
        <rFont val="Arial"/>
        <family val="2"/>
      </rPr>
      <t>n</t>
    </r>
  </si>
  <si>
    <r>
      <t>k</t>
    </r>
    <r>
      <rPr>
        <vertAlign val="subscript"/>
        <sz val="10"/>
        <rFont val="Arial"/>
        <family val="2"/>
      </rPr>
      <t>n</t>
    </r>
  </si>
  <si>
    <r>
      <t>A</t>
    </r>
    <r>
      <rPr>
        <vertAlign val="subscript"/>
        <sz val="10"/>
        <rFont val="Arial"/>
        <family val="2"/>
      </rPr>
      <t xml:space="preserve">n </t>
    </r>
    <r>
      <rPr>
        <sz val="10"/>
        <rFont val="Arial"/>
        <family val="2"/>
      </rPr>
      <t>* k</t>
    </r>
    <r>
      <rPr>
        <vertAlign val="subscript"/>
        <sz val="10"/>
        <rFont val="Arial"/>
        <family val="2"/>
      </rPr>
      <t xml:space="preserve">n </t>
    </r>
  </si>
  <si>
    <t>S</t>
  </si>
  <si>
    <t>Input</t>
  </si>
  <si>
    <t>Length</t>
  </si>
  <si>
    <t>Intervals:</t>
  </si>
  <si>
    <t>Spacing, s:</t>
  </si>
  <si>
    <t>Frame</t>
  </si>
  <si>
    <t>x-coordinate</t>
  </si>
  <si>
    <t>Cross-sectional area</t>
  </si>
  <si>
    <t>Calculation</t>
  </si>
  <si>
    <t>:::</t>
  </si>
  <si>
    <t>Product for volume</t>
  </si>
  <si>
    <t>SM</t>
  </si>
  <si>
    <t>m3</t>
  </si>
  <si>
    <t>Volume</t>
  </si>
  <si>
    <t>Density of water</t>
  </si>
  <si>
    <t>t/m3</t>
  </si>
  <si>
    <t>Displacement</t>
  </si>
  <si>
    <t>t</t>
  </si>
  <si>
    <t>Lever @ Frame 0</t>
  </si>
  <si>
    <r>
      <t>R</t>
    </r>
    <r>
      <rPr>
        <vertAlign val="subscript"/>
        <sz val="10"/>
        <rFont val="Arial"/>
        <family val="2"/>
      </rPr>
      <t xml:space="preserve">n </t>
    </r>
  </si>
  <si>
    <r>
      <t>[m</t>
    </r>
    <r>
      <rPr>
        <sz val="10"/>
        <rFont val="Arial"/>
        <family val="2"/>
      </rPr>
      <t>]</t>
    </r>
  </si>
  <si>
    <r>
      <t>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</si>
  <si>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A</t>
    </r>
    <r>
      <rPr>
        <vertAlign val="subscript"/>
        <sz val="10"/>
        <rFont val="Arial"/>
        <family val="2"/>
      </rPr>
      <t xml:space="preserve">n </t>
    </r>
    <r>
      <rPr>
        <sz val="10"/>
        <rFont val="Arial"/>
        <family val="2"/>
      </rPr>
      <t>* k</t>
    </r>
    <r>
      <rPr>
        <vertAlign val="subscript"/>
        <sz val="10"/>
        <rFont val="Arial"/>
        <family val="2"/>
      </rPr>
      <t>n</t>
    </r>
    <r>
      <rPr>
        <sz val="10"/>
        <rFont val="Arial"/>
        <family val="2"/>
      </rPr>
      <t>*R</t>
    </r>
    <r>
      <rPr>
        <vertAlign val="subscript"/>
        <sz val="10"/>
        <rFont val="Arial"/>
        <family val="2"/>
      </rPr>
      <t>n</t>
    </r>
    <r>
      <rPr>
        <sz val="10"/>
        <rFont val="Arial"/>
        <family val="2"/>
      </rPr>
      <t xml:space="preserve"> </t>
    </r>
  </si>
  <si>
    <r>
      <t>m</t>
    </r>
    <r>
      <rPr>
        <vertAlign val="superscript"/>
        <sz val="10"/>
        <rFont val="Arial"/>
        <family val="2"/>
      </rPr>
      <t>3</t>
    </r>
  </si>
  <si>
    <t>moment of volume</t>
  </si>
  <si>
    <t>LCB from fr0</t>
  </si>
  <si>
    <t>1/2 ordinates</t>
  </si>
  <si>
    <r>
      <t>y</t>
    </r>
    <r>
      <rPr>
        <vertAlign val="subscript"/>
        <sz val="10"/>
        <rFont val="Arial"/>
        <family val="2"/>
      </rPr>
      <t>n</t>
    </r>
  </si>
  <si>
    <r>
      <t>y</t>
    </r>
    <r>
      <rPr>
        <vertAlign val="subscript"/>
        <sz val="10"/>
        <rFont val="Arial"/>
        <family val="2"/>
      </rPr>
      <t xml:space="preserve">n </t>
    </r>
    <r>
      <rPr>
        <sz val="10"/>
        <rFont val="Arial"/>
        <family val="2"/>
      </rPr>
      <t>* k</t>
    </r>
    <r>
      <rPr>
        <vertAlign val="subscript"/>
        <sz val="10"/>
        <rFont val="Arial"/>
        <family val="2"/>
      </rPr>
      <t xml:space="preserve">n </t>
    </r>
  </si>
  <si>
    <r>
      <t>y</t>
    </r>
    <r>
      <rPr>
        <vertAlign val="subscript"/>
        <sz val="10"/>
        <rFont val="Arial"/>
        <family val="2"/>
      </rPr>
      <t xml:space="preserve">n </t>
    </r>
    <r>
      <rPr>
        <sz val="10"/>
        <rFont val="Arial"/>
        <family val="2"/>
      </rPr>
      <t>* k</t>
    </r>
    <r>
      <rPr>
        <vertAlign val="subscript"/>
        <sz val="10"/>
        <rFont val="Arial"/>
        <family val="2"/>
      </rPr>
      <t>n</t>
    </r>
    <r>
      <rPr>
        <sz val="10"/>
        <rFont val="Arial"/>
        <family val="2"/>
      </rPr>
      <t>*R</t>
    </r>
    <r>
      <rPr>
        <vertAlign val="subscript"/>
        <sz val="10"/>
        <rFont val="Arial"/>
        <family val="2"/>
      </rPr>
      <t>n</t>
    </r>
    <r>
      <rPr>
        <sz val="10"/>
        <rFont val="Arial"/>
        <family val="2"/>
      </rPr>
      <t xml:space="preserve"> </t>
    </r>
  </si>
  <si>
    <t>Product for area</t>
  </si>
  <si>
    <t>moment of area</t>
  </si>
  <si>
    <t>m2</t>
  </si>
  <si>
    <t>LCF From fr0</t>
  </si>
  <si>
    <t>WPA</t>
  </si>
  <si>
    <t>Maximum draft</t>
  </si>
  <si>
    <t>WL</t>
  </si>
  <si>
    <t>Z-coordinate</t>
  </si>
  <si>
    <t>Center of CSA</t>
  </si>
  <si>
    <t>Cross sectional area</t>
  </si>
  <si>
    <t>above keel</t>
  </si>
  <si>
    <t>KB</t>
  </si>
  <si>
    <t>Lever @ keel</t>
  </si>
  <si>
    <r>
      <t>[m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]</t>
    </r>
  </si>
  <si>
    <r>
      <t>m</t>
    </r>
    <r>
      <rPr>
        <vertAlign val="superscript"/>
        <sz val="10"/>
        <rFont val="Arial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</si>
</sst>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"/>
    <numFmt numFmtId="181" formatCode="0.000"/>
  </numFmts>
  <fonts count="9" x14ac:knownFonts="1">
    <font>
      <sz val="10"/>
      <name val="Arial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b/>
      <sz val="10"/>
      <name val="Arial"/>
      <family val="2"/>
    </font>
    <font>
      <sz val="14"/>
      <color indexed="8"/>
      <name val="Arial"/>
      <family val="2"/>
    </font>
    <font>
      <b/>
      <sz val="12"/>
      <color rgb="FFFA7D00"/>
      <name val="Calibri"/>
      <family val="2"/>
      <scheme val="minor"/>
    </font>
    <font>
      <sz val="12"/>
      <color rgb="FF3F3F7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  <fill>
      <patternFill patternType="solid">
        <fgColor rgb="FFFFCC9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</borders>
  <cellStyleXfs count="3">
    <xf numFmtId="0" fontId="0" fillId="0" borderId="0"/>
    <xf numFmtId="0" fontId="7" fillId="3" borderId="18" applyNumberFormat="0" applyAlignment="0" applyProtection="0"/>
    <xf numFmtId="0" fontId="8" fillId="4" borderId="18" applyNumberFormat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8" fillId="4" borderId="18" xfId="2"/>
    <xf numFmtId="0" fontId="7" fillId="3" borderId="18" xfId="1"/>
    <xf numFmtId="0" fontId="8" fillId="4" borderId="2" xfId="2" applyBorder="1" applyAlignment="1">
      <alignment horizontal="center"/>
    </xf>
    <xf numFmtId="0" fontId="8" fillId="4" borderId="3" xfId="2" applyBorder="1" applyAlignment="1">
      <alignment horizontal="center"/>
    </xf>
    <xf numFmtId="0" fontId="8" fillId="4" borderId="4" xfId="2" applyBorder="1" applyAlignment="1">
      <alignment horizontal="center"/>
    </xf>
    <xf numFmtId="0" fontId="8" fillId="4" borderId="5" xfId="2" applyBorder="1" applyAlignment="1">
      <alignment horizontal="center"/>
    </xf>
    <xf numFmtId="0" fontId="8" fillId="4" borderId="6" xfId="2" applyBorder="1" applyAlignment="1">
      <alignment horizontal="center"/>
    </xf>
    <xf numFmtId="0" fontId="8" fillId="4" borderId="7" xfId="2" applyBorder="1" applyAlignment="1">
      <alignment horizontal="center"/>
    </xf>
    <xf numFmtId="0" fontId="7" fillId="3" borderId="8" xfId="1" applyBorder="1" applyAlignment="1">
      <alignment horizontal="center"/>
    </xf>
    <xf numFmtId="0" fontId="7" fillId="3" borderId="9" xfId="1" applyBorder="1" applyAlignment="1">
      <alignment horizontal="center"/>
    </xf>
    <xf numFmtId="0" fontId="7" fillId="3" borderId="10" xfId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7" fillId="3" borderId="3" xfId="1" applyBorder="1" applyAlignment="1">
      <alignment horizontal="center"/>
    </xf>
    <xf numFmtId="1" fontId="7" fillId="3" borderId="4" xfId="1" applyNumberFormat="1" applyBorder="1" applyAlignment="1">
      <alignment horizontal="center"/>
    </xf>
    <xf numFmtId="0" fontId="7" fillId="3" borderId="5" xfId="1" applyBorder="1" applyAlignment="1">
      <alignment horizontal="center"/>
    </xf>
    <xf numFmtId="0" fontId="8" fillId="4" borderId="6" xfId="2" quotePrefix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" fontId="0" fillId="0" borderId="0" xfId="0" applyNumberFormat="1"/>
    <xf numFmtId="0" fontId="3" fillId="0" borderId="14" xfId="0" applyFont="1" applyBorder="1"/>
    <xf numFmtId="0" fontId="4" fillId="0" borderId="15" xfId="0" applyFont="1" applyBorder="1" applyAlignment="1">
      <alignment horizontal="right"/>
    </xf>
    <xf numFmtId="1" fontId="7" fillId="3" borderId="19" xfId="1" applyNumberFormat="1" applyBorder="1"/>
    <xf numFmtId="0" fontId="3" fillId="0" borderId="16" xfId="0" applyFont="1" applyBorder="1"/>
    <xf numFmtId="0" fontId="0" fillId="0" borderId="2" xfId="0" applyBorder="1"/>
    <xf numFmtId="0" fontId="7" fillId="3" borderId="2" xfId="1" applyBorder="1"/>
    <xf numFmtId="1" fontId="8" fillId="4" borderId="2" xfId="2" applyNumberFormat="1" applyBorder="1"/>
    <xf numFmtId="1" fontId="7" fillId="3" borderId="2" xfId="1" applyNumberFormat="1" applyBorder="1"/>
    <xf numFmtId="0" fontId="0" fillId="2" borderId="11" xfId="0" applyFill="1" applyBorder="1"/>
    <xf numFmtId="0" fontId="0" fillId="0" borderId="3" xfId="0" applyBorder="1"/>
    <xf numFmtId="0" fontId="7" fillId="3" borderId="4" xfId="1" applyBorder="1"/>
    <xf numFmtId="1" fontId="8" fillId="4" borderId="4" xfId="2" applyNumberFormat="1" applyBorder="1"/>
    <xf numFmtId="0" fontId="0" fillId="0" borderId="4" xfId="0" applyBorder="1"/>
    <xf numFmtId="1" fontId="7" fillId="3" borderId="4" xfId="1" applyNumberFormat="1" applyBorder="1"/>
    <xf numFmtId="1" fontId="7" fillId="3" borderId="5" xfId="1" applyNumberFormat="1" applyBorder="1"/>
    <xf numFmtId="0" fontId="0" fillId="0" borderId="6" xfId="0" applyBorder="1"/>
    <xf numFmtId="1" fontId="7" fillId="3" borderId="7" xfId="1" applyNumberFormat="1" applyBorder="1"/>
    <xf numFmtId="0" fontId="0" fillId="0" borderId="8" xfId="0" applyBorder="1"/>
    <xf numFmtId="0" fontId="7" fillId="3" borderId="9" xfId="1" applyBorder="1"/>
    <xf numFmtId="1" fontId="8" fillId="4" borderId="9" xfId="2" applyNumberFormat="1" applyBorder="1"/>
    <xf numFmtId="0" fontId="0" fillId="0" borderId="9" xfId="0" applyBorder="1"/>
    <xf numFmtId="1" fontId="7" fillId="3" borderId="9" xfId="1" applyNumberFormat="1" applyBorder="1"/>
    <xf numFmtId="1" fontId="7" fillId="3" borderId="10" xfId="1" applyNumberFormat="1" applyBorder="1"/>
    <xf numFmtId="0" fontId="7" fillId="3" borderId="2" xfId="1" applyBorder="1" applyAlignment="1">
      <alignment horizontal="center"/>
    </xf>
    <xf numFmtId="0" fontId="7" fillId="3" borderId="6" xfId="1" applyBorder="1" applyAlignment="1">
      <alignment horizontal="center"/>
    </xf>
    <xf numFmtId="0" fontId="7" fillId="3" borderId="7" xfId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81" fontId="7" fillId="3" borderId="9" xfId="1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7" fillId="3" borderId="4" xfId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7" fillId="3" borderId="4" xfId="1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3" borderId="2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3" borderId="9" xfId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3" borderId="3" xfId="1" applyBorder="1" applyAlignment="1">
      <alignment horizontal="center" vertical="center"/>
    </xf>
    <xf numFmtId="0" fontId="7" fillId="3" borderId="5" xfId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8" xfId="1" applyBorder="1" applyAlignment="1">
      <alignment horizontal="center" vertical="center"/>
    </xf>
    <xf numFmtId="181" fontId="7" fillId="3" borderId="9" xfId="1" applyNumberFormat="1" applyBorder="1" applyAlignment="1">
      <alignment horizontal="center" vertical="center"/>
    </xf>
    <xf numFmtId="0" fontId="7" fillId="3" borderId="1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7" fillId="3" borderId="19" xfId="1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8" fillId="4" borderId="2" xfId="2" applyNumberFormat="1" applyBorder="1" applyAlignment="1">
      <alignment horizontal="center" vertical="center"/>
    </xf>
    <xf numFmtId="178" fontId="8" fillId="4" borderId="4" xfId="2" applyNumberFormat="1" applyBorder="1" applyAlignment="1">
      <alignment horizontal="center" vertical="center"/>
    </xf>
    <xf numFmtId="178" fontId="8" fillId="4" borderId="9" xfId="2" applyNumberFormat="1" applyBorder="1" applyAlignment="1">
      <alignment horizontal="center" vertical="center"/>
    </xf>
    <xf numFmtId="178" fontId="7" fillId="3" borderId="4" xfId="1" applyNumberFormat="1" applyBorder="1" applyAlignment="1">
      <alignment horizontal="center" vertical="center"/>
    </xf>
    <xf numFmtId="178" fontId="7" fillId="3" borderId="2" xfId="1" applyNumberFormat="1" applyBorder="1" applyAlignment="1">
      <alignment horizontal="center" vertical="center"/>
    </xf>
    <xf numFmtId="178" fontId="7" fillId="3" borderId="9" xfId="1" applyNumberFormat="1" applyBorder="1" applyAlignment="1">
      <alignment horizontal="center" vertical="center"/>
    </xf>
    <xf numFmtId="178" fontId="7" fillId="3" borderId="5" xfId="1" applyNumberFormat="1" applyBorder="1" applyAlignment="1">
      <alignment horizontal="center" vertical="center"/>
    </xf>
    <xf numFmtId="178" fontId="7" fillId="3" borderId="7" xfId="1" applyNumberFormat="1" applyBorder="1" applyAlignment="1">
      <alignment horizontal="center" vertical="center"/>
    </xf>
    <xf numFmtId="178" fontId="7" fillId="3" borderId="10" xfId="1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8" fontId="7" fillId="3" borderId="19" xfId="1" applyNumberFormat="1" applyBorder="1" applyAlignment="1">
      <alignment horizontal="center" vertical="center"/>
    </xf>
  </cellXfs>
  <cellStyles count="3">
    <cellStyle name="Calculation" xfId="1" builtinId="22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31034482758625E-2"/>
          <c:y val="4.5351473922902494E-2"/>
          <c:w val="0.87172413793103454"/>
          <c:h val="0.8072562358276643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356550629729927E-2"/>
                  <c:y val="-4.1858260624210497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4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0m, 0m</a:t>
                    </a:r>
                    <a:r>
                      <a:rPr lang="en-US" sz="14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7F-4811-81ED-2774CCFF3A5E}"/>
                </c:ext>
              </c:extLst>
            </c:dLbl>
            <c:dLbl>
              <c:idx val="1"/>
              <c:layout>
                <c:manualLayout>
                  <c:x val="3.1151516508528265E-3"/>
                  <c:y val="1.5466059169346069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4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15m, 76m</a:t>
                    </a:r>
                    <a:r>
                      <a:rPr lang="en-US" sz="14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7F-4811-81ED-2774CCFF3A5E}"/>
                </c:ext>
              </c:extLst>
            </c:dLbl>
            <c:dLbl>
              <c:idx val="2"/>
              <c:layout>
                <c:manualLayout>
                  <c:x val="-0.12412624732802427"/>
                  <c:y val="-4.0633898737383323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4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30m, 143m</a:t>
                    </a:r>
                    <a:r>
                      <a:rPr lang="en-US" sz="14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7F-4811-81ED-2774CCFF3A5E}"/>
                </c:ext>
              </c:extLst>
            </c:dLbl>
            <c:dLbl>
              <c:idx val="3"/>
              <c:layout>
                <c:manualLayout>
                  <c:x val="-0.15481581373029424"/>
                  <c:y val="1.1429579671255102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4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45m, 175m</a:t>
                    </a:r>
                    <a:r>
                      <a:rPr lang="en-US" sz="14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7F-4811-81ED-2774CCFF3A5E}"/>
                </c:ext>
              </c:extLst>
            </c:dLbl>
            <c:dLbl>
              <c:idx val="4"/>
              <c:layout>
                <c:manualLayout>
                  <c:x val="-0.16067790236434376"/>
                  <c:y val="-1.4193898014290884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4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60m, 190m</a:t>
                    </a:r>
                    <a:r>
                      <a:rPr lang="en-US" sz="14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7F-4811-81ED-2774CCFF3A5E}"/>
                </c:ext>
              </c:extLst>
            </c:dLbl>
            <c:dLbl>
              <c:idx val="5"/>
              <c:layout>
                <c:manualLayout>
                  <c:x val="1.139104348436526E-2"/>
                  <c:y val="-1.9500041479449254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4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75m, 187m</a:t>
                    </a:r>
                    <a:r>
                      <a:rPr lang="en-US" sz="14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7F-4811-81ED-2774CCFF3A5E}"/>
                </c:ext>
              </c:extLst>
            </c:dLbl>
            <c:dLbl>
              <c:idx val="6"/>
              <c:layout>
                <c:manualLayout>
                  <c:x val="8.2875755399709483E-3"/>
                  <c:y val="-8.751801794544295E-3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4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90m, 170m</a:t>
                    </a:r>
                    <a:r>
                      <a:rPr lang="en-US" sz="14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7F-4811-81ED-2774CCFF3A5E}"/>
                </c:ext>
              </c:extLst>
            </c:dLbl>
            <c:dLbl>
              <c:idx val="7"/>
              <c:layout>
                <c:manualLayout>
                  <c:x val="1.208076775839062E-2"/>
                  <c:y val="1.3153005022390252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4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105m, 117m</a:t>
                    </a:r>
                    <a:r>
                      <a:rPr lang="en-US" sz="14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7F-4811-81ED-2774CCFF3A5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4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120m, 70m</a:t>
                    </a:r>
                    <a:r>
                      <a:rPr lang="en-US" sz="14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7F-4811-81ED-2774CCFF3A5E}"/>
                </c:ext>
              </c:extLst>
            </c:dLbl>
            <c:dLbl>
              <c:idx val="9"/>
              <c:layout>
                <c:manualLayout>
                  <c:x val="7.2531422144295199E-3"/>
                  <c:y val="-1.0973941553746314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4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135m, 29m</a:t>
                    </a:r>
                    <a:r>
                      <a:rPr lang="en-US" sz="14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7F-4811-81ED-2774CCFF3A5E}"/>
                </c:ext>
              </c:extLst>
            </c:dLbl>
            <c:dLbl>
              <c:idx val="10"/>
              <c:layout>
                <c:manualLayout>
                  <c:x val="-0.12783983703267376"/>
                  <c:y val="-4.8660981712645879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4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150m, 0m</a:t>
                    </a:r>
                    <a:r>
                      <a:rPr lang="en-US" sz="14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7F-4811-81ED-2774CCFF3A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'Table (Volumes)'!$B$12:$B$22</c:f>
              <c:numCache>
                <c:formatCode>General</c:formatCode>
                <c:ptCount val="1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</c:numCache>
            </c:numRef>
          </c:xVal>
          <c:yVal>
            <c:numRef>
              <c:f>'Table (Volumes)'!$C$12:$C$22</c:f>
              <c:numCache>
                <c:formatCode>0</c:formatCode>
                <c:ptCount val="11"/>
                <c:pt idx="0">
                  <c:v>2</c:v>
                </c:pt>
                <c:pt idx="1">
                  <c:v>40</c:v>
                </c:pt>
                <c:pt idx="2">
                  <c:v>79</c:v>
                </c:pt>
                <c:pt idx="3">
                  <c:v>100</c:v>
                </c:pt>
                <c:pt idx="4">
                  <c:v>103</c:v>
                </c:pt>
                <c:pt idx="5">
                  <c:v>104</c:v>
                </c:pt>
                <c:pt idx="6">
                  <c:v>104</c:v>
                </c:pt>
                <c:pt idx="7">
                  <c:v>103</c:v>
                </c:pt>
                <c:pt idx="8">
                  <c:v>97</c:v>
                </c:pt>
                <c:pt idx="9">
                  <c:v>58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67F-4811-81ED-2774CCFF3A5E}"/>
            </c:ext>
          </c:extLst>
        </c:ser>
        <c:ser>
          <c:idx val="1"/>
          <c:order val="1"/>
          <c:tx>
            <c:v>LCB</c:v>
          </c:tx>
          <c:xVal>
            <c:numRef>
              <c:f>'Table (Volumes)'!$C$28</c:f>
              <c:numCache>
                <c:formatCode>0.000</c:formatCode>
                <c:ptCount val="1"/>
                <c:pt idx="0">
                  <c:v>62.070351758793969</c:v>
                </c:pt>
              </c:numCache>
            </c:numRef>
          </c:xVal>
          <c:yVal>
            <c:numRef>
              <c:f>Sheet2!$B$8</c:f>
              <c:numCache>
                <c:formatCode>0</c:formatCode>
                <c:ptCount val="1"/>
                <c:pt idx="0">
                  <c:v>71.818181818181813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67F-4811-81ED-2774CCFF3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424624"/>
        <c:axId val="1"/>
      </c:scatterChart>
      <c:valAx>
        <c:axId val="168942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X-position [m]</a:t>
                </a:r>
              </a:p>
            </c:rich>
          </c:tx>
          <c:layout>
            <c:manualLayout>
              <c:xMode val="edge"/>
              <c:yMode val="edge"/>
              <c:x val="0.45517241379310347"/>
              <c:y val="0.925169996509282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Sectional Area  [m</a:t>
                </a:r>
                <a:r>
                  <a:rPr lang="en-US" sz="14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4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1.2413793103448275E-2"/>
              <c:y val="0.312925258556311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94246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WPA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Half-Breadth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'Table (WPA)'!$B$12:$B$22</c:f>
              <c:numCache>
                <c:formatCode>General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</c:numCache>
            </c:numRef>
          </c:xVal>
          <c:yVal>
            <c:numRef>
              <c:f>'Table (WPA)'!$C$12:$C$22</c:f>
              <c:numCache>
                <c:formatCode>0.0</c:formatCode>
                <c:ptCount val="11"/>
                <c:pt idx="0">
                  <c:v>1</c:v>
                </c:pt>
                <c:pt idx="1">
                  <c:v>7.5</c:v>
                </c:pt>
                <c:pt idx="2">
                  <c:v>12</c:v>
                </c:pt>
                <c:pt idx="3">
                  <c:v>13.5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13.5</c:v>
                </c:pt>
                <c:pt idx="8">
                  <c:v>12</c:v>
                </c:pt>
                <c:pt idx="9">
                  <c:v>7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8B-4099-91BE-FDB561EC8BD0}"/>
            </c:ext>
          </c:extLst>
        </c:ser>
        <c:ser>
          <c:idx val="1"/>
          <c:order val="1"/>
          <c:tx>
            <c:v>LCF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'Table (WPA)'!$C$26</c:f>
              <c:numCache>
                <c:formatCode>0.000</c:formatCode>
                <c:ptCount val="1"/>
                <c:pt idx="0">
                  <c:v>74.403669724770637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A78B-4099-91BE-FDB561EC8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438352"/>
        <c:axId val="1"/>
      </c:scatterChart>
      <c:valAx>
        <c:axId val="168943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x-coordinate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Offset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4383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Station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'Table (CSA)'!$C$12:$C$22</c:f>
              <c:numCache>
                <c:formatCode>0.0</c:formatCode>
                <c:ptCount val="11"/>
                <c:pt idx="0">
                  <c:v>0</c:v>
                </c:pt>
                <c:pt idx="1">
                  <c:v>0.25</c:v>
                </c:pt>
                <c:pt idx="2">
                  <c:v>1</c:v>
                </c:pt>
                <c:pt idx="3">
                  <c:v>2.25</c:v>
                </c:pt>
                <c:pt idx="4">
                  <c:v>2.5499999999999998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</c:numCache>
            </c:numRef>
          </c:xVal>
          <c:yVal>
            <c:numRef>
              <c:f>'Table (CSA)'!$B$12:$B$22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9B-45EA-87F4-A9F0937AA391}"/>
            </c:ext>
          </c:extLst>
        </c:ser>
        <c:ser>
          <c:idx val="1"/>
          <c:order val="1"/>
          <c:tx>
            <c:v>Center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Lit>
              <c:formatCode>General</c:formatCode>
              <c:ptCount val="1"/>
              <c:pt idx="0">
                <c:v>0</c:v>
              </c:pt>
            </c:numLit>
          </c:xVal>
          <c:yVal>
            <c:numRef>
              <c:f>'Table (CSA)'!$C$26</c:f>
              <c:numCache>
                <c:formatCode>0.000</c:formatCode>
                <c:ptCount val="1"/>
                <c:pt idx="0">
                  <c:v>3.0146818923327894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19B-45EA-87F4-A9F0937A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433776"/>
        <c:axId val="1"/>
      </c:scatterChart>
      <c:valAx>
        <c:axId val="1689433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4337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109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530C56-6F32-41FF-AD3D-EBDFA69B22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107950</xdr:colOff>
      <xdr:row>11</xdr:row>
      <xdr:rowOff>0</xdr:rowOff>
    </xdr:from>
    <xdr:to>
      <xdr:col>20</xdr:col>
      <xdr:colOff>260350</xdr:colOff>
      <xdr:row>19</xdr:row>
      <xdr:rowOff>25400</xdr:rowOff>
    </xdr:to>
    <xdr:graphicFrame macro="">
      <xdr:nvGraphicFramePr>
        <xdr:cNvPr id="2071" name="Chart 1">
          <a:extLst>
            <a:ext uri="{FF2B5EF4-FFF2-40B4-BE49-F238E27FC236}">
              <a16:creationId xmlns:a16="http://schemas.microsoft.com/office/drawing/2014/main" id="{32CCA4B7-E931-4CEE-A3CA-486F89CBF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146050</xdr:colOff>
      <xdr:row>8</xdr:row>
      <xdr:rowOff>107950</xdr:rowOff>
    </xdr:from>
    <xdr:to>
      <xdr:col>15</xdr:col>
      <xdr:colOff>603250</xdr:colOff>
      <xdr:row>21</xdr:row>
      <xdr:rowOff>184150</xdr:rowOff>
    </xdr:to>
    <xdr:graphicFrame macro="">
      <xdr:nvGraphicFramePr>
        <xdr:cNvPr id="4116" name="Chart 2">
          <a:extLst>
            <a:ext uri="{FF2B5EF4-FFF2-40B4-BE49-F238E27FC236}">
              <a16:creationId xmlns:a16="http://schemas.microsoft.com/office/drawing/2014/main" id="{22C3FF03-185C-40A8-B40B-14056F051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topLeftCell="A7" workbookViewId="0">
      <selection activeCell="C25" sqref="C25"/>
    </sheetView>
  </sheetViews>
  <sheetFormatPr defaultColWidth="8.81640625" defaultRowHeight="12.5" x14ac:dyDescent="0.25"/>
  <cols>
    <col min="1" max="1" width="10.54296875" customWidth="1"/>
    <col min="2" max="2" width="15.7265625" customWidth="1"/>
    <col min="3" max="3" width="17.453125" customWidth="1"/>
    <col min="5" max="5" width="16.1796875" customWidth="1"/>
    <col min="6" max="6" width="14.7265625" customWidth="1"/>
    <col min="7" max="7" width="18.26953125" customWidth="1"/>
    <col min="12" max="13" width="8.81640625" customWidth="1"/>
  </cols>
  <sheetData>
    <row r="2" spans="1:10" ht="13" thickBot="1" x14ac:dyDescent="0.3"/>
    <row r="3" spans="1:10" ht="15.5" x14ac:dyDescent="0.35">
      <c r="B3" s="9" t="s">
        <v>10</v>
      </c>
      <c r="C3" s="10">
        <v>150</v>
      </c>
      <c r="D3" s="11" t="s">
        <v>1</v>
      </c>
    </row>
    <row r="4" spans="1:10" ht="15.5" x14ac:dyDescent="0.35">
      <c r="B4" s="12" t="s">
        <v>11</v>
      </c>
      <c r="C4" s="8">
        <v>10</v>
      </c>
      <c r="D4" s="13" t="s">
        <v>0</v>
      </c>
    </row>
    <row r="5" spans="1:10" ht="16" thickBot="1" x14ac:dyDescent="0.4">
      <c r="B5" s="14" t="s">
        <v>12</v>
      </c>
      <c r="C5" s="15">
        <f>C3/C4</f>
        <v>15</v>
      </c>
      <c r="D5" s="16" t="s">
        <v>1</v>
      </c>
      <c r="I5" t="s">
        <v>9</v>
      </c>
      <c r="J5" s="6"/>
    </row>
    <row r="6" spans="1:10" ht="15.5" x14ac:dyDescent="0.35">
      <c r="I6" s="5" t="s">
        <v>16</v>
      </c>
      <c r="J6" s="7" t="s">
        <v>17</v>
      </c>
    </row>
    <row r="8" spans="1:10" ht="13" thickBot="1" x14ac:dyDescent="0.3"/>
    <row r="9" spans="1:10" ht="13" thickBot="1" x14ac:dyDescent="0.3">
      <c r="C9" s="18" t="s">
        <v>34</v>
      </c>
      <c r="D9" s="19" t="s">
        <v>19</v>
      </c>
      <c r="E9" s="19" t="s">
        <v>38</v>
      </c>
      <c r="F9" s="53" t="s">
        <v>26</v>
      </c>
      <c r="G9" s="54" t="s">
        <v>39</v>
      </c>
    </row>
    <row r="10" spans="1:10" ht="15.5" x14ac:dyDescent="0.4">
      <c r="A10" s="2" t="s">
        <v>13</v>
      </c>
      <c r="B10" s="20" t="s">
        <v>14</v>
      </c>
      <c r="C10" s="25" t="s">
        <v>35</v>
      </c>
      <c r="D10" s="17" t="s">
        <v>6</v>
      </c>
      <c r="E10" s="25" t="s">
        <v>36</v>
      </c>
      <c r="F10" s="25" t="s">
        <v>27</v>
      </c>
      <c r="G10" s="25" t="s">
        <v>37</v>
      </c>
    </row>
    <row r="11" spans="1:10" ht="15" thickBot="1" x14ac:dyDescent="0.3">
      <c r="A11" s="17" t="s">
        <v>3</v>
      </c>
      <c r="B11" s="35"/>
      <c r="C11" s="25" t="s">
        <v>28</v>
      </c>
      <c r="D11" s="17" t="s">
        <v>3</v>
      </c>
      <c r="E11" s="17" t="s">
        <v>4</v>
      </c>
      <c r="F11" s="25" t="s">
        <v>28</v>
      </c>
      <c r="G11" s="25" t="s">
        <v>29</v>
      </c>
    </row>
    <row r="12" spans="1:10" ht="15.5" x14ac:dyDescent="0.25">
      <c r="A12" s="56">
        <v>0</v>
      </c>
      <c r="B12" s="57">
        <f>A12*$C$5</f>
        <v>0</v>
      </c>
      <c r="C12" s="79">
        <v>1</v>
      </c>
      <c r="D12" s="58">
        <v>1</v>
      </c>
      <c r="E12" s="81">
        <f>C12*D12</f>
        <v>1</v>
      </c>
      <c r="F12" s="58">
        <v>0</v>
      </c>
      <c r="G12" s="84">
        <f>E12*F12</f>
        <v>0</v>
      </c>
    </row>
    <row r="13" spans="1:10" ht="15.5" x14ac:dyDescent="0.25">
      <c r="A13" s="60">
        <v>1</v>
      </c>
      <c r="B13" s="61">
        <f t="shared" ref="B13:B22" si="0">A13*$C$5</f>
        <v>15</v>
      </c>
      <c r="C13" s="78">
        <v>7.5</v>
      </c>
      <c r="D13" s="62">
        <v>4</v>
      </c>
      <c r="E13" s="82">
        <f t="shared" ref="E13:E22" si="1">C13*D13</f>
        <v>30</v>
      </c>
      <c r="F13" s="62">
        <v>1</v>
      </c>
      <c r="G13" s="85">
        <f t="shared" ref="G13:G22" si="2">E13*F13</f>
        <v>30</v>
      </c>
    </row>
    <row r="14" spans="1:10" ht="15.5" x14ac:dyDescent="0.25">
      <c r="A14" s="60">
        <v>2</v>
      </c>
      <c r="B14" s="61">
        <f t="shared" si="0"/>
        <v>30</v>
      </c>
      <c r="C14" s="78">
        <v>12</v>
      </c>
      <c r="D14" s="62">
        <v>2</v>
      </c>
      <c r="E14" s="82">
        <f t="shared" si="1"/>
        <v>24</v>
      </c>
      <c r="F14" s="62">
        <v>2</v>
      </c>
      <c r="G14" s="85">
        <f t="shared" si="2"/>
        <v>48</v>
      </c>
    </row>
    <row r="15" spans="1:10" ht="15.5" x14ac:dyDescent="0.25">
      <c r="A15" s="60">
        <v>3</v>
      </c>
      <c r="B15" s="61">
        <f t="shared" si="0"/>
        <v>45</v>
      </c>
      <c r="C15" s="78">
        <v>13.5</v>
      </c>
      <c r="D15" s="62">
        <v>4</v>
      </c>
      <c r="E15" s="82">
        <f t="shared" si="1"/>
        <v>54</v>
      </c>
      <c r="F15" s="62">
        <v>3</v>
      </c>
      <c r="G15" s="85">
        <f t="shared" si="2"/>
        <v>162</v>
      </c>
    </row>
    <row r="16" spans="1:10" ht="15.5" x14ac:dyDescent="0.25">
      <c r="A16" s="60">
        <v>4</v>
      </c>
      <c r="B16" s="61">
        <f t="shared" si="0"/>
        <v>60</v>
      </c>
      <c r="C16" s="78">
        <v>14</v>
      </c>
      <c r="D16" s="62">
        <v>2</v>
      </c>
      <c r="E16" s="82">
        <f t="shared" si="1"/>
        <v>28</v>
      </c>
      <c r="F16" s="62">
        <v>4</v>
      </c>
      <c r="G16" s="85">
        <f t="shared" si="2"/>
        <v>112</v>
      </c>
    </row>
    <row r="17" spans="1:15" ht="15.5" x14ac:dyDescent="0.25">
      <c r="A17" s="60">
        <v>5</v>
      </c>
      <c r="B17" s="61">
        <f t="shared" si="0"/>
        <v>75</v>
      </c>
      <c r="C17" s="78">
        <v>14</v>
      </c>
      <c r="D17" s="62">
        <v>4</v>
      </c>
      <c r="E17" s="82">
        <f t="shared" si="1"/>
        <v>56</v>
      </c>
      <c r="F17" s="62">
        <v>5</v>
      </c>
      <c r="G17" s="85">
        <f t="shared" si="2"/>
        <v>280</v>
      </c>
    </row>
    <row r="18" spans="1:15" ht="15.5" x14ac:dyDescent="0.25">
      <c r="A18" s="60">
        <v>6</v>
      </c>
      <c r="B18" s="61">
        <f t="shared" si="0"/>
        <v>90</v>
      </c>
      <c r="C18" s="78">
        <v>14</v>
      </c>
      <c r="D18" s="62">
        <v>2</v>
      </c>
      <c r="E18" s="82">
        <f t="shared" si="1"/>
        <v>28</v>
      </c>
      <c r="F18" s="62">
        <v>6</v>
      </c>
      <c r="G18" s="85">
        <f t="shared" si="2"/>
        <v>168</v>
      </c>
    </row>
    <row r="19" spans="1:15" ht="15.5" x14ac:dyDescent="0.25">
      <c r="A19" s="60">
        <v>7</v>
      </c>
      <c r="B19" s="61">
        <f t="shared" si="0"/>
        <v>105</v>
      </c>
      <c r="C19" s="78">
        <v>13.5</v>
      </c>
      <c r="D19" s="62">
        <v>4</v>
      </c>
      <c r="E19" s="82">
        <f t="shared" si="1"/>
        <v>54</v>
      </c>
      <c r="F19" s="62">
        <v>7</v>
      </c>
      <c r="G19" s="85">
        <f t="shared" si="2"/>
        <v>378</v>
      </c>
      <c r="O19" s="5"/>
    </row>
    <row r="20" spans="1:15" ht="15.5" x14ac:dyDescent="0.25">
      <c r="A20" s="60">
        <v>8</v>
      </c>
      <c r="B20" s="61">
        <f t="shared" si="0"/>
        <v>120</v>
      </c>
      <c r="C20" s="78">
        <v>12</v>
      </c>
      <c r="D20" s="62">
        <v>2</v>
      </c>
      <c r="E20" s="82">
        <f t="shared" si="1"/>
        <v>24</v>
      </c>
      <c r="F20" s="62">
        <v>8</v>
      </c>
      <c r="G20" s="85">
        <f t="shared" si="2"/>
        <v>192</v>
      </c>
    </row>
    <row r="21" spans="1:15" ht="15.5" x14ac:dyDescent="0.25">
      <c r="A21" s="60">
        <v>9</v>
      </c>
      <c r="B21" s="61">
        <f t="shared" si="0"/>
        <v>135</v>
      </c>
      <c r="C21" s="78">
        <v>7</v>
      </c>
      <c r="D21" s="62">
        <v>4</v>
      </c>
      <c r="E21" s="82">
        <f t="shared" si="1"/>
        <v>28</v>
      </c>
      <c r="F21" s="62">
        <v>9</v>
      </c>
      <c r="G21" s="85">
        <f t="shared" si="2"/>
        <v>252</v>
      </c>
    </row>
    <row r="22" spans="1:15" ht="16" thickBot="1" x14ac:dyDescent="0.3">
      <c r="A22" s="63">
        <v>10</v>
      </c>
      <c r="B22" s="64">
        <f t="shared" si="0"/>
        <v>150</v>
      </c>
      <c r="C22" s="80">
        <v>0</v>
      </c>
      <c r="D22" s="65">
        <v>1</v>
      </c>
      <c r="E22" s="83">
        <f t="shared" si="1"/>
        <v>0</v>
      </c>
      <c r="F22" s="65">
        <v>10</v>
      </c>
      <c r="G22" s="86">
        <f t="shared" si="2"/>
        <v>0</v>
      </c>
    </row>
    <row r="23" spans="1:15" ht="16" thickBot="1" x14ac:dyDescent="0.3">
      <c r="A23" s="75"/>
      <c r="B23" s="75"/>
      <c r="C23" s="75"/>
      <c r="D23" s="66" t="s">
        <v>8</v>
      </c>
      <c r="E23" s="76">
        <f>SUM(E12:E22)</f>
        <v>327</v>
      </c>
      <c r="F23" s="67" t="s">
        <v>2</v>
      </c>
      <c r="G23" s="76">
        <f>SUM(G12:G22)</f>
        <v>1622</v>
      </c>
      <c r="H23" s="68" t="s">
        <v>31</v>
      </c>
    </row>
    <row r="24" spans="1:15" ht="13" thickBot="1" x14ac:dyDescent="0.3">
      <c r="A24" s="75"/>
      <c r="B24" s="75"/>
      <c r="C24" s="75"/>
      <c r="D24" s="75"/>
      <c r="E24" s="75"/>
      <c r="F24" s="75"/>
      <c r="G24" s="75"/>
      <c r="H24" s="75"/>
    </row>
    <row r="25" spans="1:15" ht="15.5" x14ac:dyDescent="0.25">
      <c r="A25" s="75"/>
      <c r="B25" s="69" t="s">
        <v>42</v>
      </c>
      <c r="C25" s="59">
        <f>2*E23*s/3</f>
        <v>2616</v>
      </c>
      <c r="D25" s="70" t="s">
        <v>40</v>
      </c>
      <c r="E25" s="75"/>
      <c r="F25" s="77"/>
      <c r="G25" s="75"/>
      <c r="H25" s="75"/>
    </row>
    <row r="26" spans="1:15" ht="16" thickBot="1" x14ac:dyDescent="0.3">
      <c r="A26" s="71"/>
      <c r="B26" s="72" t="s">
        <v>41</v>
      </c>
      <c r="C26" s="73">
        <f>$C$5*G23/E23</f>
        <v>74.403669724770637</v>
      </c>
      <c r="D26" s="74" t="s">
        <v>1</v>
      </c>
      <c r="E26" s="75"/>
      <c r="F26" s="75"/>
      <c r="G26" s="75"/>
      <c r="H26" s="75"/>
    </row>
    <row r="27" spans="1:15" x14ac:dyDescent="0.25">
      <c r="A27" s="75"/>
      <c r="B27" s="75"/>
      <c r="C27" s="75"/>
      <c r="D27" s="75"/>
      <c r="E27" s="75"/>
      <c r="F27" s="75"/>
      <c r="G27" s="75"/>
      <c r="H27" s="75"/>
    </row>
    <row r="28" spans="1:15" x14ac:dyDescent="0.25">
      <c r="A28" s="1"/>
      <c r="B28" s="1"/>
    </row>
    <row r="29" spans="1:15" x14ac:dyDescent="0.25">
      <c r="A29" s="1"/>
      <c r="B29" s="1"/>
    </row>
    <row r="30" spans="1:15" x14ac:dyDescent="0.25">
      <c r="A30" s="1"/>
      <c r="B30" s="1"/>
    </row>
    <row r="31" spans="1:15" x14ac:dyDescent="0.25">
      <c r="A31" s="1"/>
      <c r="B31" s="1"/>
    </row>
    <row r="32" spans="1:15" x14ac:dyDescent="0.25">
      <c r="A32" s="4"/>
      <c r="B32" s="1"/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topLeftCell="A7" zoomScale="80" zoomScaleNormal="80" workbookViewId="0">
      <selection activeCell="C25" sqref="C25"/>
    </sheetView>
  </sheetViews>
  <sheetFormatPr defaultColWidth="8.81640625" defaultRowHeight="12.5" x14ac:dyDescent="0.25"/>
  <cols>
    <col min="1" max="1" width="10.54296875" customWidth="1"/>
    <col min="2" max="2" width="20.81640625" customWidth="1"/>
    <col min="3" max="3" width="17.453125" customWidth="1"/>
    <col min="5" max="5" width="16.1796875" customWidth="1"/>
    <col min="6" max="6" width="14.7265625" customWidth="1"/>
    <col min="7" max="7" width="18.26953125" customWidth="1"/>
  </cols>
  <sheetData>
    <row r="2" spans="1:10" ht="13" thickBot="1" x14ac:dyDescent="0.3"/>
    <row r="3" spans="1:10" ht="15.5" x14ac:dyDescent="0.35">
      <c r="B3" s="9" t="s">
        <v>43</v>
      </c>
      <c r="C3" s="10">
        <v>5</v>
      </c>
      <c r="D3" s="11" t="s">
        <v>1</v>
      </c>
    </row>
    <row r="4" spans="1:10" ht="15.5" x14ac:dyDescent="0.35">
      <c r="B4" s="12" t="s">
        <v>11</v>
      </c>
      <c r="C4" s="8">
        <v>10</v>
      </c>
      <c r="D4" s="13" t="s">
        <v>0</v>
      </c>
    </row>
    <row r="5" spans="1:10" ht="16" thickBot="1" x14ac:dyDescent="0.4">
      <c r="B5" s="14" t="s">
        <v>12</v>
      </c>
      <c r="C5" s="15">
        <f>C3/C4</f>
        <v>0.5</v>
      </c>
      <c r="D5" s="16" t="s">
        <v>1</v>
      </c>
      <c r="I5" t="s">
        <v>9</v>
      </c>
      <c r="J5" s="6"/>
    </row>
    <row r="6" spans="1:10" ht="15.5" x14ac:dyDescent="0.35">
      <c r="I6" s="5" t="s">
        <v>16</v>
      </c>
      <c r="J6" s="7" t="s">
        <v>17</v>
      </c>
    </row>
    <row r="8" spans="1:10" ht="13" thickBot="1" x14ac:dyDescent="0.3"/>
    <row r="9" spans="1:10" ht="13" thickBot="1" x14ac:dyDescent="0.3">
      <c r="A9" s="75"/>
      <c r="B9" s="75"/>
      <c r="C9" s="88" t="s">
        <v>34</v>
      </c>
      <c r="D9" s="89" t="s">
        <v>19</v>
      </c>
      <c r="E9" s="89" t="s">
        <v>38</v>
      </c>
      <c r="F9" s="90" t="s">
        <v>26</v>
      </c>
      <c r="G9" s="91" t="s">
        <v>39</v>
      </c>
      <c r="H9" s="75"/>
    </row>
    <row r="10" spans="1:10" ht="15.5" x14ac:dyDescent="0.25">
      <c r="A10" s="87" t="s">
        <v>44</v>
      </c>
      <c r="B10" s="87" t="s">
        <v>45</v>
      </c>
      <c r="C10" s="92" t="s">
        <v>35</v>
      </c>
      <c r="D10" s="93" t="s">
        <v>6</v>
      </c>
      <c r="E10" s="92" t="s">
        <v>36</v>
      </c>
      <c r="F10" s="92" t="s">
        <v>27</v>
      </c>
      <c r="G10" s="92" t="s">
        <v>37</v>
      </c>
      <c r="H10" s="75"/>
    </row>
    <row r="11" spans="1:10" ht="15" thickBot="1" x14ac:dyDescent="0.3">
      <c r="A11" s="93" t="s">
        <v>3</v>
      </c>
      <c r="B11" s="93"/>
      <c r="C11" s="92" t="s">
        <v>28</v>
      </c>
      <c r="D11" s="93" t="s">
        <v>3</v>
      </c>
      <c r="E11" s="93" t="s">
        <v>4</v>
      </c>
      <c r="F11" s="92" t="s">
        <v>28</v>
      </c>
      <c r="G11" s="92" t="s">
        <v>29</v>
      </c>
      <c r="H11" s="75"/>
    </row>
    <row r="12" spans="1:10" ht="16" thickBot="1" x14ac:dyDescent="0.3">
      <c r="A12" s="56">
        <v>0</v>
      </c>
      <c r="B12" s="57">
        <f>A12*$C$5</f>
        <v>0</v>
      </c>
      <c r="C12" s="79">
        <v>0</v>
      </c>
      <c r="D12" s="58">
        <v>1</v>
      </c>
      <c r="E12" s="81">
        <f>C12*D12</f>
        <v>0</v>
      </c>
      <c r="F12" s="58">
        <v>0</v>
      </c>
      <c r="G12" s="84">
        <f>E12*F12</f>
        <v>0</v>
      </c>
      <c r="H12" s="75"/>
    </row>
    <row r="13" spans="1:10" ht="16" thickBot="1" x14ac:dyDescent="0.3">
      <c r="A13" s="60">
        <v>1</v>
      </c>
      <c r="B13" s="57">
        <f t="shared" ref="B13:B22" si="0">A13*$C$5</f>
        <v>0.5</v>
      </c>
      <c r="C13" s="78">
        <v>0.25</v>
      </c>
      <c r="D13" s="62">
        <v>4</v>
      </c>
      <c r="E13" s="82">
        <f t="shared" ref="E13:E22" si="1">C13*D13</f>
        <v>1</v>
      </c>
      <c r="F13" s="62">
        <v>1</v>
      </c>
      <c r="G13" s="85">
        <f t="shared" ref="G13:G22" si="2">E13*F13</f>
        <v>1</v>
      </c>
      <c r="H13" s="75"/>
    </row>
    <row r="14" spans="1:10" ht="16" thickBot="1" x14ac:dyDescent="0.3">
      <c r="A14" s="60">
        <v>2</v>
      </c>
      <c r="B14" s="57">
        <f t="shared" si="0"/>
        <v>1</v>
      </c>
      <c r="C14" s="78">
        <v>1</v>
      </c>
      <c r="D14" s="62">
        <v>2</v>
      </c>
      <c r="E14" s="82">
        <f t="shared" si="1"/>
        <v>2</v>
      </c>
      <c r="F14" s="62">
        <v>2</v>
      </c>
      <c r="G14" s="85">
        <f t="shared" si="2"/>
        <v>4</v>
      </c>
      <c r="H14" s="75"/>
    </row>
    <row r="15" spans="1:10" ht="16" thickBot="1" x14ac:dyDescent="0.3">
      <c r="A15" s="60">
        <v>3</v>
      </c>
      <c r="B15" s="57">
        <f t="shared" si="0"/>
        <v>1.5</v>
      </c>
      <c r="C15" s="78">
        <v>2.25</v>
      </c>
      <c r="D15" s="62">
        <v>4</v>
      </c>
      <c r="E15" s="82">
        <f t="shared" si="1"/>
        <v>9</v>
      </c>
      <c r="F15" s="62">
        <v>3</v>
      </c>
      <c r="G15" s="85">
        <f t="shared" si="2"/>
        <v>27</v>
      </c>
      <c r="H15" s="75"/>
    </row>
    <row r="16" spans="1:10" ht="16" thickBot="1" x14ac:dyDescent="0.3">
      <c r="A16" s="60">
        <v>4</v>
      </c>
      <c r="B16" s="57">
        <f t="shared" si="0"/>
        <v>2</v>
      </c>
      <c r="C16" s="78">
        <v>2.5499999999999998</v>
      </c>
      <c r="D16" s="62">
        <v>2</v>
      </c>
      <c r="E16" s="82">
        <f t="shared" si="1"/>
        <v>5.0999999999999996</v>
      </c>
      <c r="F16" s="62">
        <v>4</v>
      </c>
      <c r="G16" s="85">
        <f t="shared" si="2"/>
        <v>20.399999999999999</v>
      </c>
      <c r="H16" s="75"/>
    </row>
    <row r="17" spans="1:8" ht="16" thickBot="1" x14ac:dyDescent="0.3">
      <c r="A17" s="60">
        <v>5</v>
      </c>
      <c r="B17" s="57">
        <f t="shared" si="0"/>
        <v>2.5</v>
      </c>
      <c r="C17" s="78">
        <v>2.6</v>
      </c>
      <c r="D17" s="62">
        <v>4</v>
      </c>
      <c r="E17" s="82">
        <f t="shared" si="1"/>
        <v>10.4</v>
      </c>
      <c r="F17" s="62">
        <v>5</v>
      </c>
      <c r="G17" s="85">
        <f t="shared" si="2"/>
        <v>52</v>
      </c>
      <c r="H17" s="75"/>
    </row>
    <row r="18" spans="1:8" ht="16" thickBot="1" x14ac:dyDescent="0.3">
      <c r="A18" s="60">
        <v>6</v>
      </c>
      <c r="B18" s="57">
        <f t="shared" si="0"/>
        <v>3</v>
      </c>
      <c r="C18" s="78">
        <v>2.6</v>
      </c>
      <c r="D18" s="62">
        <v>2</v>
      </c>
      <c r="E18" s="82">
        <f t="shared" si="1"/>
        <v>5.2</v>
      </c>
      <c r="F18" s="62">
        <v>6</v>
      </c>
      <c r="G18" s="85">
        <f t="shared" si="2"/>
        <v>31.200000000000003</v>
      </c>
      <c r="H18" s="75"/>
    </row>
    <row r="19" spans="1:8" ht="16" thickBot="1" x14ac:dyDescent="0.3">
      <c r="A19" s="60">
        <v>7</v>
      </c>
      <c r="B19" s="57">
        <f t="shared" si="0"/>
        <v>3.5</v>
      </c>
      <c r="C19" s="78">
        <v>2.6</v>
      </c>
      <c r="D19" s="62">
        <v>4</v>
      </c>
      <c r="E19" s="82">
        <f t="shared" si="1"/>
        <v>10.4</v>
      </c>
      <c r="F19" s="62">
        <v>7</v>
      </c>
      <c r="G19" s="85">
        <f t="shared" si="2"/>
        <v>72.8</v>
      </c>
      <c r="H19" s="75"/>
    </row>
    <row r="20" spans="1:8" ht="16" thickBot="1" x14ac:dyDescent="0.3">
      <c r="A20" s="60">
        <v>8</v>
      </c>
      <c r="B20" s="57">
        <f t="shared" si="0"/>
        <v>4</v>
      </c>
      <c r="C20" s="78">
        <v>2.6</v>
      </c>
      <c r="D20" s="62">
        <v>2</v>
      </c>
      <c r="E20" s="82">
        <f t="shared" si="1"/>
        <v>5.2</v>
      </c>
      <c r="F20" s="62">
        <v>8</v>
      </c>
      <c r="G20" s="85">
        <f t="shared" si="2"/>
        <v>41.6</v>
      </c>
      <c r="H20" s="75"/>
    </row>
    <row r="21" spans="1:8" ht="16" thickBot="1" x14ac:dyDescent="0.3">
      <c r="A21" s="60">
        <v>9</v>
      </c>
      <c r="B21" s="57">
        <f t="shared" si="0"/>
        <v>4.5</v>
      </c>
      <c r="C21" s="78">
        <v>2.6</v>
      </c>
      <c r="D21" s="62">
        <v>4</v>
      </c>
      <c r="E21" s="82">
        <f t="shared" si="1"/>
        <v>10.4</v>
      </c>
      <c r="F21" s="62">
        <v>9</v>
      </c>
      <c r="G21" s="85">
        <f t="shared" si="2"/>
        <v>93.600000000000009</v>
      </c>
      <c r="H21" s="75"/>
    </row>
    <row r="22" spans="1:8" ht="16" thickBot="1" x14ac:dyDescent="0.3">
      <c r="A22" s="63">
        <v>10</v>
      </c>
      <c r="B22" s="57">
        <f t="shared" si="0"/>
        <v>5</v>
      </c>
      <c r="C22" s="80">
        <v>2.6</v>
      </c>
      <c r="D22" s="65">
        <v>1</v>
      </c>
      <c r="E22" s="83">
        <f t="shared" si="1"/>
        <v>2.6</v>
      </c>
      <c r="F22" s="65">
        <v>10</v>
      </c>
      <c r="G22" s="86">
        <f t="shared" si="2"/>
        <v>26</v>
      </c>
      <c r="H22" s="75"/>
    </row>
    <row r="23" spans="1:8" ht="16" thickBot="1" x14ac:dyDescent="0.3">
      <c r="A23" s="75"/>
      <c r="B23" s="75"/>
      <c r="C23" s="75"/>
      <c r="D23" s="66" t="s">
        <v>8</v>
      </c>
      <c r="E23" s="94">
        <f>SUM(E12:E22)</f>
        <v>61.300000000000004</v>
      </c>
      <c r="F23" s="67" t="s">
        <v>2</v>
      </c>
      <c r="G23" s="94">
        <f>SUM(G12:G22)</f>
        <v>369.6</v>
      </c>
      <c r="H23" s="68" t="s">
        <v>31</v>
      </c>
    </row>
    <row r="24" spans="1:8" ht="13" thickBot="1" x14ac:dyDescent="0.3">
      <c r="A24" s="75"/>
      <c r="B24" s="75"/>
      <c r="C24" s="75"/>
      <c r="D24" s="75"/>
      <c r="E24" s="75"/>
      <c r="F24" s="75"/>
      <c r="G24" s="75"/>
      <c r="H24" s="75"/>
    </row>
    <row r="25" spans="1:8" ht="15.5" x14ac:dyDescent="0.25">
      <c r="A25" s="75"/>
      <c r="B25" s="69" t="s">
        <v>47</v>
      </c>
      <c r="C25" s="81">
        <f>2*E23*$C$5/3</f>
        <v>20.433333333333334</v>
      </c>
      <c r="D25" s="70" t="s">
        <v>40</v>
      </c>
      <c r="E25" s="75"/>
      <c r="F25" s="77"/>
      <c r="G25" s="75"/>
      <c r="H25" s="75"/>
    </row>
    <row r="26" spans="1:8" ht="16" thickBot="1" x14ac:dyDescent="0.3">
      <c r="A26" s="71"/>
      <c r="B26" s="72" t="s">
        <v>46</v>
      </c>
      <c r="C26" s="73">
        <f>$C$5*G23/E23</f>
        <v>3.0146818923327894</v>
      </c>
      <c r="D26" s="74" t="s">
        <v>1</v>
      </c>
      <c r="E26" s="77" t="s">
        <v>48</v>
      </c>
      <c r="F26" s="75"/>
      <c r="G26" s="75"/>
      <c r="H26" s="75"/>
    </row>
    <row r="27" spans="1:8" x14ac:dyDescent="0.25">
      <c r="A27" s="1"/>
      <c r="B27" s="1"/>
    </row>
    <row r="28" spans="1:8" x14ac:dyDescent="0.25">
      <c r="A28" s="1"/>
      <c r="B28" s="1"/>
    </row>
    <row r="29" spans="1:8" x14ac:dyDescent="0.25">
      <c r="A29" s="1"/>
      <c r="B29" s="1"/>
    </row>
    <row r="30" spans="1:8" x14ac:dyDescent="0.25">
      <c r="A30" s="1"/>
      <c r="B30" s="1"/>
    </row>
    <row r="31" spans="1:8" x14ac:dyDescent="0.25">
      <c r="A31" s="1"/>
      <c r="B31" s="1"/>
    </row>
    <row r="32" spans="1:8" x14ac:dyDescent="0.25">
      <c r="A32" s="4"/>
      <c r="B32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topLeftCell="A10" workbookViewId="0">
      <selection activeCell="C25" sqref="C25"/>
    </sheetView>
  </sheetViews>
  <sheetFormatPr defaultColWidth="8.81640625" defaultRowHeight="12.5" x14ac:dyDescent="0.25"/>
  <cols>
    <col min="1" max="1" width="10.54296875" customWidth="1"/>
    <col min="2" max="2" width="15.7265625" customWidth="1"/>
    <col min="3" max="3" width="17.453125" customWidth="1"/>
    <col min="4" max="4" width="8.81640625" customWidth="1"/>
    <col min="5" max="5" width="16.1796875" customWidth="1"/>
    <col min="6" max="6" width="14.7265625" customWidth="1"/>
    <col min="7" max="7" width="18.26953125" customWidth="1"/>
  </cols>
  <sheetData>
    <row r="2" spans="1:10" ht="13" thickBot="1" x14ac:dyDescent="0.3"/>
    <row r="3" spans="1:10" ht="15.5" x14ac:dyDescent="0.35">
      <c r="B3" s="9" t="s">
        <v>10</v>
      </c>
      <c r="C3" s="10">
        <v>120</v>
      </c>
      <c r="D3" s="11" t="s">
        <v>1</v>
      </c>
    </row>
    <row r="4" spans="1:10" ht="15.5" x14ac:dyDescent="0.35">
      <c r="B4" s="12" t="s">
        <v>11</v>
      </c>
      <c r="C4" s="8">
        <v>10</v>
      </c>
      <c r="D4" s="13" t="s">
        <v>0</v>
      </c>
    </row>
    <row r="5" spans="1:10" ht="16" thickBot="1" x14ac:dyDescent="0.4">
      <c r="B5" s="14" t="s">
        <v>12</v>
      </c>
      <c r="C5" s="15">
        <f>L/C4</f>
        <v>12</v>
      </c>
      <c r="D5" s="16" t="s">
        <v>1</v>
      </c>
      <c r="I5" t="s">
        <v>9</v>
      </c>
      <c r="J5" s="6"/>
    </row>
    <row r="6" spans="1:10" ht="15.5" x14ac:dyDescent="0.35">
      <c r="I6" s="5" t="s">
        <v>16</v>
      </c>
      <c r="J6" s="7" t="s">
        <v>17</v>
      </c>
    </row>
    <row r="8" spans="1:10" ht="13" thickBot="1" x14ac:dyDescent="0.3"/>
    <row r="9" spans="1:10" ht="13" thickBot="1" x14ac:dyDescent="0.3">
      <c r="C9" s="18" t="s">
        <v>15</v>
      </c>
      <c r="D9" s="19" t="s">
        <v>19</v>
      </c>
      <c r="E9" s="19" t="s">
        <v>18</v>
      </c>
      <c r="F9" s="53" t="s">
        <v>26</v>
      </c>
      <c r="G9" s="54" t="s">
        <v>32</v>
      </c>
    </row>
    <row r="10" spans="1:10" ht="15.5" x14ac:dyDescent="0.4">
      <c r="A10" s="2" t="s">
        <v>13</v>
      </c>
      <c r="B10" s="20" t="s">
        <v>14</v>
      </c>
      <c r="C10" s="17" t="s">
        <v>5</v>
      </c>
      <c r="D10" s="17" t="s">
        <v>6</v>
      </c>
      <c r="E10" s="17" t="s">
        <v>7</v>
      </c>
      <c r="F10" s="25" t="s">
        <v>27</v>
      </c>
      <c r="G10" s="25" t="s">
        <v>30</v>
      </c>
    </row>
    <row r="11" spans="1:10" ht="15" thickBot="1" x14ac:dyDescent="0.3">
      <c r="A11" s="17" t="s">
        <v>3</v>
      </c>
      <c r="B11" s="35"/>
      <c r="C11" s="17" t="s">
        <v>4</v>
      </c>
      <c r="D11" s="17" t="s">
        <v>3</v>
      </c>
      <c r="E11" s="25" t="s">
        <v>29</v>
      </c>
      <c r="F11" s="25" t="s">
        <v>28</v>
      </c>
      <c r="G11" s="25" t="s">
        <v>51</v>
      </c>
    </row>
    <row r="12" spans="1:10" ht="15.5" x14ac:dyDescent="0.35">
      <c r="A12" s="36">
        <v>0</v>
      </c>
      <c r="B12" s="37">
        <f>A12*s</f>
        <v>0</v>
      </c>
      <c r="C12" s="38">
        <v>2</v>
      </c>
      <c r="D12" s="39">
        <v>1</v>
      </c>
      <c r="E12" s="40">
        <f>C12*D12</f>
        <v>2</v>
      </c>
      <c r="F12" s="39">
        <v>0</v>
      </c>
      <c r="G12" s="41">
        <f>E12*F12</f>
        <v>0</v>
      </c>
    </row>
    <row r="13" spans="1:10" ht="15.5" x14ac:dyDescent="0.35">
      <c r="A13" s="42">
        <v>1</v>
      </c>
      <c r="B13" s="32">
        <f t="shared" ref="B13:B22" si="0">A13*s</f>
        <v>12</v>
      </c>
      <c r="C13" s="33">
        <v>40</v>
      </c>
      <c r="D13" s="31">
        <v>4</v>
      </c>
      <c r="E13" s="34">
        <f t="shared" ref="E13:E22" si="1">C13*D13</f>
        <v>160</v>
      </c>
      <c r="F13" s="31">
        <v>1</v>
      </c>
      <c r="G13" s="43">
        <f t="shared" ref="G13:G22" si="2">E13*F13</f>
        <v>160</v>
      </c>
    </row>
    <row r="14" spans="1:10" ht="15.5" x14ac:dyDescent="0.35">
      <c r="A14" s="42">
        <v>2</v>
      </c>
      <c r="B14" s="32">
        <f t="shared" si="0"/>
        <v>24</v>
      </c>
      <c r="C14" s="33">
        <v>79</v>
      </c>
      <c r="D14" s="31">
        <v>2</v>
      </c>
      <c r="E14" s="34">
        <f t="shared" si="1"/>
        <v>158</v>
      </c>
      <c r="F14" s="31">
        <v>2</v>
      </c>
      <c r="G14" s="43">
        <f t="shared" si="2"/>
        <v>316</v>
      </c>
    </row>
    <row r="15" spans="1:10" ht="15.5" x14ac:dyDescent="0.35">
      <c r="A15" s="42">
        <v>3</v>
      </c>
      <c r="B15" s="32">
        <f t="shared" si="0"/>
        <v>36</v>
      </c>
      <c r="C15" s="33">
        <v>100</v>
      </c>
      <c r="D15" s="31">
        <v>4</v>
      </c>
      <c r="E15" s="34">
        <f t="shared" si="1"/>
        <v>400</v>
      </c>
      <c r="F15" s="31">
        <v>3</v>
      </c>
      <c r="G15" s="43">
        <f t="shared" si="2"/>
        <v>1200</v>
      </c>
    </row>
    <row r="16" spans="1:10" ht="15.5" x14ac:dyDescent="0.35">
      <c r="A16" s="42">
        <v>4</v>
      </c>
      <c r="B16" s="32">
        <f t="shared" si="0"/>
        <v>48</v>
      </c>
      <c r="C16" s="33">
        <v>103</v>
      </c>
      <c r="D16" s="31">
        <v>2</v>
      </c>
      <c r="E16" s="34">
        <f t="shared" si="1"/>
        <v>206</v>
      </c>
      <c r="F16" s="31">
        <v>4</v>
      </c>
      <c r="G16" s="43">
        <f t="shared" si="2"/>
        <v>824</v>
      </c>
    </row>
    <row r="17" spans="1:8" ht="15.5" x14ac:dyDescent="0.35">
      <c r="A17" s="42">
        <v>5</v>
      </c>
      <c r="B17" s="32">
        <f t="shared" si="0"/>
        <v>60</v>
      </c>
      <c r="C17" s="33">
        <v>104</v>
      </c>
      <c r="D17" s="31">
        <v>4</v>
      </c>
      <c r="E17" s="34">
        <f t="shared" si="1"/>
        <v>416</v>
      </c>
      <c r="F17" s="31">
        <v>5</v>
      </c>
      <c r="G17" s="43">
        <f t="shared" si="2"/>
        <v>2080</v>
      </c>
    </row>
    <row r="18" spans="1:8" ht="15.5" x14ac:dyDescent="0.35">
      <c r="A18" s="42">
        <v>6</v>
      </c>
      <c r="B18" s="32">
        <f t="shared" si="0"/>
        <v>72</v>
      </c>
      <c r="C18" s="33">
        <v>104</v>
      </c>
      <c r="D18" s="31">
        <v>2</v>
      </c>
      <c r="E18" s="34">
        <f t="shared" si="1"/>
        <v>208</v>
      </c>
      <c r="F18" s="31">
        <v>6</v>
      </c>
      <c r="G18" s="43">
        <f t="shared" si="2"/>
        <v>1248</v>
      </c>
    </row>
    <row r="19" spans="1:8" ht="15.5" x14ac:dyDescent="0.35">
      <c r="A19" s="42">
        <v>7</v>
      </c>
      <c r="B19" s="32">
        <f t="shared" si="0"/>
        <v>84</v>
      </c>
      <c r="C19" s="33">
        <v>103</v>
      </c>
      <c r="D19" s="31">
        <v>4</v>
      </c>
      <c r="E19" s="34">
        <f t="shared" si="1"/>
        <v>412</v>
      </c>
      <c r="F19" s="31">
        <v>7</v>
      </c>
      <c r="G19" s="43">
        <f t="shared" si="2"/>
        <v>2884</v>
      </c>
    </row>
    <row r="20" spans="1:8" ht="15.5" x14ac:dyDescent="0.35">
      <c r="A20" s="42">
        <v>8</v>
      </c>
      <c r="B20" s="32">
        <f t="shared" si="0"/>
        <v>96</v>
      </c>
      <c r="C20" s="33">
        <v>97</v>
      </c>
      <c r="D20" s="31">
        <v>2</v>
      </c>
      <c r="E20" s="34">
        <f t="shared" si="1"/>
        <v>194</v>
      </c>
      <c r="F20" s="31">
        <v>8</v>
      </c>
      <c r="G20" s="43">
        <f t="shared" si="2"/>
        <v>1552</v>
      </c>
    </row>
    <row r="21" spans="1:8" ht="15.5" x14ac:dyDescent="0.35">
      <c r="A21" s="42">
        <v>9</v>
      </c>
      <c r="B21" s="32">
        <f t="shared" si="0"/>
        <v>108</v>
      </c>
      <c r="C21" s="33">
        <v>58</v>
      </c>
      <c r="D21" s="31">
        <v>4</v>
      </c>
      <c r="E21" s="34">
        <f t="shared" si="1"/>
        <v>232</v>
      </c>
      <c r="F21" s="31">
        <v>9</v>
      </c>
      <c r="G21" s="43">
        <f t="shared" si="2"/>
        <v>2088</v>
      </c>
    </row>
    <row r="22" spans="1:8" ht="16" thickBot="1" x14ac:dyDescent="0.4">
      <c r="A22" s="44">
        <v>10</v>
      </c>
      <c r="B22" s="45">
        <f t="shared" si="0"/>
        <v>120</v>
      </c>
      <c r="C22" s="46">
        <v>0</v>
      </c>
      <c r="D22" s="47">
        <v>1</v>
      </c>
      <c r="E22" s="48">
        <f t="shared" si="1"/>
        <v>0</v>
      </c>
      <c r="F22" s="47">
        <v>10</v>
      </c>
      <c r="G22" s="49">
        <f t="shared" si="2"/>
        <v>0</v>
      </c>
    </row>
    <row r="23" spans="1:8" ht="16" thickBot="1" x14ac:dyDescent="0.4">
      <c r="C23">
        <v>0</v>
      </c>
      <c r="D23" s="28" t="s">
        <v>8</v>
      </c>
      <c r="E23" s="29">
        <f>SUM(E12:E22)</f>
        <v>2388</v>
      </c>
      <c r="F23" s="30" t="s">
        <v>31</v>
      </c>
      <c r="G23" s="29">
        <f>SUM(G12:G22)</f>
        <v>12352</v>
      </c>
      <c r="H23" s="27" t="s">
        <v>52</v>
      </c>
    </row>
    <row r="24" spans="1:8" ht="13" thickBot="1" x14ac:dyDescent="0.3"/>
    <row r="25" spans="1:8" ht="15.5" x14ac:dyDescent="0.35">
      <c r="B25" s="21" t="s">
        <v>21</v>
      </c>
      <c r="C25" s="22">
        <f>E23*s/3</f>
        <v>9552</v>
      </c>
      <c r="D25" s="23" t="s">
        <v>20</v>
      </c>
    </row>
    <row r="26" spans="1:8" ht="15.5" x14ac:dyDescent="0.35">
      <c r="B26" s="24" t="s">
        <v>22</v>
      </c>
      <c r="C26" s="8">
        <f>1.025</f>
        <v>1.0249999999999999</v>
      </c>
      <c r="D26" s="13" t="s">
        <v>23</v>
      </c>
    </row>
    <row r="27" spans="1:8" ht="15.5" x14ac:dyDescent="0.35">
      <c r="B27" s="51" t="s">
        <v>24</v>
      </c>
      <c r="C27" s="50">
        <f>Uppouma*C26</f>
        <v>9790.7999999999993</v>
      </c>
      <c r="D27" s="52" t="s">
        <v>25</v>
      </c>
    </row>
    <row r="28" spans="1:8" ht="16" thickBot="1" x14ac:dyDescent="0.4">
      <c r="A28" s="3"/>
      <c r="B28" s="14" t="s">
        <v>33</v>
      </c>
      <c r="C28" s="55">
        <f>s*G23/E23</f>
        <v>62.070351758793969</v>
      </c>
      <c r="D28" s="16" t="s">
        <v>1</v>
      </c>
    </row>
    <row r="29" spans="1:8" x14ac:dyDescent="0.25">
      <c r="A29" s="1"/>
      <c r="B29" s="1"/>
    </row>
    <row r="30" spans="1:8" x14ac:dyDescent="0.25">
      <c r="A30" s="1"/>
      <c r="B30" s="1"/>
    </row>
    <row r="31" spans="1:8" x14ac:dyDescent="0.25">
      <c r="A31" s="1"/>
      <c r="B31" s="1"/>
    </row>
    <row r="32" spans="1:8" x14ac:dyDescent="0.25">
      <c r="A32" s="1"/>
      <c r="B32" s="1"/>
    </row>
    <row r="33" spans="1:2" x14ac:dyDescent="0.25">
      <c r="A33" s="1"/>
      <c r="B33" s="1"/>
    </row>
    <row r="34" spans="1:2" x14ac:dyDescent="0.25">
      <c r="A34" s="4"/>
      <c r="B34" s="1"/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tabSelected="1" workbookViewId="0">
      <selection activeCell="C25" sqref="C25"/>
    </sheetView>
  </sheetViews>
  <sheetFormatPr defaultColWidth="8.81640625" defaultRowHeight="12.5" x14ac:dyDescent="0.25"/>
  <cols>
    <col min="1" max="1" width="10.54296875" customWidth="1"/>
    <col min="2" max="2" width="20.81640625" customWidth="1"/>
    <col min="3" max="3" width="17.453125" customWidth="1"/>
    <col min="5" max="5" width="16.1796875" customWidth="1"/>
    <col min="6" max="6" width="14.7265625" customWidth="1"/>
    <col min="7" max="7" width="18.26953125" customWidth="1"/>
  </cols>
  <sheetData>
    <row r="2" spans="1:10" ht="13" thickBot="1" x14ac:dyDescent="0.3"/>
    <row r="3" spans="1:10" ht="15.5" x14ac:dyDescent="0.35">
      <c r="B3" s="9" t="s">
        <v>43</v>
      </c>
      <c r="C3" s="10">
        <v>5</v>
      </c>
      <c r="D3" s="11" t="s">
        <v>1</v>
      </c>
    </row>
    <row r="4" spans="1:10" ht="15.5" x14ac:dyDescent="0.35">
      <c r="B4" s="12" t="s">
        <v>11</v>
      </c>
      <c r="C4" s="8">
        <v>10</v>
      </c>
      <c r="D4" s="13" t="s">
        <v>0</v>
      </c>
    </row>
    <row r="5" spans="1:10" ht="16" thickBot="1" x14ac:dyDescent="0.4">
      <c r="B5" s="14" t="s">
        <v>12</v>
      </c>
      <c r="C5" s="15">
        <f>C3/C4</f>
        <v>0.5</v>
      </c>
      <c r="D5" s="16" t="s">
        <v>1</v>
      </c>
      <c r="I5" t="s">
        <v>9</v>
      </c>
      <c r="J5" s="6"/>
    </row>
    <row r="6" spans="1:10" ht="15.5" x14ac:dyDescent="0.35">
      <c r="I6" s="5" t="s">
        <v>16</v>
      </c>
      <c r="J6" s="7" t="s">
        <v>17</v>
      </c>
    </row>
    <row r="8" spans="1:10" ht="13" thickBot="1" x14ac:dyDescent="0.3"/>
    <row r="9" spans="1:10" ht="13" thickBot="1" x14ac:dyDescent="0.3">
      <c r="A9" s="75"/>
      <c r="B9" s="75"/>
      <c r="C9" s="88" t="s">
        <v>42</v>
      </c>
      <c r="D9" s="89" t="s">
        <v>19</v>
      </c>
      <c r="E9" s="89" t="s">
        <v>18</v>
      </c>
      <c r="F9" s="90" t="s">
        <v>50</v>
      </c>
      <c r="G9" s="91" t="s">
        <v>32</v>
      </c>
      <c r="H9" s="75"/>
    </row>
    <row r="10" spans="1:10" ht="15.5" x14ac:dyDescent="0.25">
      <c r="A10" s="87" t="s">
        <v>44</v>
      </c>
      <c r="B10" s="87" t="s">
        <v>45</v>
      </c>
      <c r="C10" s="92" t="s">
        <v>35</v>
      </c>
      <c r="D10" s="93" t="s">
        <v>6</v>
      </c>
      <c r="E10" s="92" t="s">
        <v>36</v>
      </c>
      <c r="F10" s="92" t="s">
        <v>27</v>
      </c>
      <c r="G10" s="92" t="s">
        <v>37</v>
      </c>
      <c r="H10" s="75"/>
    </row>
    <row r="11" spans="1:10" ht="15" thickBot="1" x14ac:dyDescent="0.3">
      <c r="A11" s="93" t="s">
        <v>3</v>
      </c>
      <c r="B11" s="93"/>
      <c r="C11" s="92" t="s">
        <v>4</v>
      </c>
      <c r="D11" s="93" t="s">
        <v>3</v>
      </c>
      <c r="E11" s="92" t="s">
        <v>29</v>
      </c>
      <c r="F11" s="92" t="s">
        <v>28</v>
      </c>
      <c r="G11" s="92" t="s">
        <v>51</v>
      </c>
      <c r="H11" s="75"/>
    </row>
    <row r="12" spans="1:10" ht="16" thickBot="1" x14ac:dyDescent="0.3">
      <c r="A12" s="56">
        <v>0</v>
      </c>
      <c r="B12" s="57">
        <f>A12*$C$5</f>
        <v>0</v>
      </c>
      <c r="C12" s="79">
        <v>0</v>
      </c>
      <c r="D12" s="58">
        <v>1</v>
      </c>
      <c r="E12" s="81">
        <f>C12*D12</f>
        <v>0</v>
      </c>
      <c r="F12" s="58">
        <v>0</v>
      </c>
      <c r="G12" s="84">
        <f>E12*F12</f>
        <v>0</v>
      </c>
      <c r="H12" s="75"/>
    </row>
    <row r="13" spans="1:10" ht="16" thickBot="1" x14ac:dyDescent="0.3">
      <c r="A13" s="60">
        <v>1</v>
      </c>
      <c r="B13" s="57">
        <f t="shared" ref="B13:B22" si="0">A13*$C$5</f>
        <v>0.5</v>
      </c>
      <c r="C13" s="78">
        <v>300</v>
      </c>
      <c r="D13" s="62">
        <v>4</v>
      </c>
      <c r="E13" s="82">
        <f t="shared" ref="E13:E22" si="1">C13*D13</f>
        <v>1200</v>
      </c>
      <c r="F13" s="62">
        <v>1</v>
      </c>
      <c r="G13" s="85">
        <f t="shared" ref="G13:G22" si="2">E13*F13</f>
        <v>1200</v>
      </c>
      <c r="H13" s="75"/>
    </row>
    <row r="14" spans="1:10" ht="16" thickBot="1" x14ac:dyDescent="0.3">
      <c r="A14" s="60">
        <v>2</v>
      </c>
      <c r="B14" s="57">
        <f t="shared" si="0"/>
        <v>1</v>
      </c>
      <c r="C14" s="78">
        <v>950</v>
      </c>
      <c r="D14" s="62">
        <v>2</v>
      </c>
      <c r="E14" s="82">
        <f t="shared" si="1"/>
        <v>1900</v>
      </c>
      <c r="F14" s="62">
        <v>2</v>
      </c>
      <c r="G14" s="85">
        <f t="shared" si="2"/>
        <v>3800</v>
      </c>
      <c r="H14" s="75"/>
    </row>
    <row r="15" spans="1:10" ht="16" thickBot="1" x14ac:dyDescent="0.3">
      <c r="A15" s="60">
        <v>3</v>
      </c>
      <c r="B15" s="57">
        <f t="shared" si="0"/>
        <v>1.5</v>
      </c>
      <c r="C15" s="78">
        <v>1450</v>
      </c>
      <c r="D15" s="62">
        <v>4</v>
      </c>
      <c r="E15" s="82">
        <f t="shared" si="1"/>
        <v>5800</v>
      </c>
      <c r="F15" s="62">
        <v>3</v>
      </c>
      <c r="G15" s="85">
        <f t="shared" si="2"/>
        <v>17400</v>
      </c>
      <c r="H15" s="75"/>
    </row>
    <row r="16" spans="1:10" ht="16" thickBot="1" x14ac:dyDescent="0.3">
      <c r="A16" s="60">
        <v>4</v>
      </c>
      <c r="B16" s="57">
        <f t="shared" si="0"/>
        <v>2</v>
      </c>
      <c r="C16" s="78">
        <v>1900</v>
      </c>
      <c r="D16" s="62">
        <v>2</v>
      </c>
      <c r="E16" s="82">
        <f t="shared" si="1"/>
        <v>3800</v>
      </c>
      <c r="F16" s="62">
        <v>4</v>
      </c>
      <c r="G16" s="85">
        <f t="shared" si="2"/>
        <v>15200</v>
      </c>
      <c r="H16" s="75"/>
    </row>
    <row r="17" spans="1:8" ht="16" thickBot="1" x14ac:dyDescent="0.3">
      <c r="A17" s="60">
        <v>5</v>
      </c>
      <c r="B17" s="57">
        <f t="shared" si="0"/>
        <v>2.5</v>
      </c>
      <c r="C17" s="78">
        <v>2150</v>
      </c>
      <c r="D17" s="62">
        <v>4</v>
      </c>
      <c r="E17" s="82">
        <f t="shared" si="1"/>
        <v>8600</v>
      </c>
      <c r="F17" s="62">
        <v>5</v>
      </c>
      <c r="G17" s="85">
        <f t="shared" si="2"/>
        <v>43000</v>
      </c>
      <c r="H17" s="75"/>
    </row>
    <row r="18" spans="1:8" ht="16" thickBot="1" x14ac:dyDescent="0.3">
      <c r="A18" s="60">
        <v>6</v>
      </c>
      <c r="B18" s="57">
        <f t="shared" si="0"/>
        <v>3</v>
      </c>
      <c r="C18" s="78">
        <v>2330</v>
      </c>
      <c r="D18" s="62">
        <v>2</v>
      </c>
      <c r="E18" s="82">
        <f t="shared" si="1"/>
        <v>4660</v>
      </c>
      <c r="F18" s="62">
        <v>6</v>
      </c>
      <c r="G18" s="85">
        <f t="shared" si="2"/>
        <v>27960</v>
      </c>
      <c r="H18" s="75"/>
    </row>
    <row r="19" spans="1:8" ht="16" thickBot="1" x14ac:dyDescent="0.3">
      <c r="A19" s="60">
        <v>7</v>
      </c>
      <c r="B19" s="57">
        <f t="shared" si="0"/>
        <v>3.5</v>
      </c>
      <c r="C19" s="78">
        <v>2370</v>
      </c>
      <c r="D19" s="62">
        <v>4</v>
      </c>
      <c r="E19" s="82">
        <f t="shared" si="1"/>
        <v>9480</v>
      </c>
      <c r="F19" s="62">
        <v>7</v>
      </c>
      <c r="G19" s="85">
        <f t="shared" si="2"/>
        <v>66360</v>
      </c>
      <c r="H19" s="75"/>
    </row>
    <row r="20" spans="1:8" ht="16" thickBot="1" x14ac:dyDescent="0.3">
      <c r="A20" s="60">
        <v>8</v>
      </c>
      <c r="B20" s="57">
        <f t="shared" si="0"/>
        <v>4</v>
      </c>
      <c r="C20" s="78">
        <v>2390</v>
      </c>
      <c r="D20" s="62">
        <v>2</v>
      </c>
      <c r="E20" s="82">
        <f t="shared" si="1"/>
        <v>4780</v>
      </c>
      <c r="F20" s="62">
        <v>8</v>
      </c>
      <c r="G20" s="85">
        <f t="shared" si="2"/>
        <v>38240</v>
      </c>
      <c r="H20" s="75"/>
    </row>
    <row r="21" spans="1:8" ht="16" thickBot="1" x14ac:dyDescent="0.3">
      <c r="A21" s="60">
        <v>9</v>
      </c>
      <c r="B21" s="57">
        <f t="shared" si="0"/>
        <v>4.5</v>
      </c>
      <c r="C21" s="78">
        <v>2400</v>
      </c>
      <c r="D21" s="62">
        <v>4</v>
      </c>
      <c r="E21" s="82">
        <f t="shared" si="1"/>
        <v>9600</v>
      </c>
      <c r="F21" s="62">
        <v>9</v>
      </c>
      <c r="G21" s="85">
        <f t="shared" si="2"/>
        <v>86400</v>
      </c>
      <c r="H21" s="75"/>
    </row>
    <row r="22" spans="1:8" ht="16" thickBot="1" x14ac:dyDescent="0.3">
      <c r="A22" s="63">
        <v>10</v>
      </c>
      <c r="B22" s="57">
        <f t="shared" si="0"/>
        <v>5</v>
      </c>
      <c r="C22" s="78">
        <v>2400</v>
      </c>
      <c r="D22" s="65">
        <v>1</v>
      </c>
      <c r="E22" s="83">
        <f t="shared" si="1"/>
        <v>2400</v>
      </c>
      <c r="F22" s="65">
        <v>10</v>
      </c>
      <c r="G22" s="86">
        <f t="shared" si="2"/>
        <v>24000</v>
      </c>
      <c r="H22" s="75"/>
    </row>
    <row r="23" spans="1:8" ht="16" thickBot="1" x14ac:dyDescent="0.3">
      <c r="A23" s="75"/>
      <c r="B23" s="75"/>
      <c r="C23" s="75"/>
      <c r="D23" s="66" t="s">
        <v>8</v>
      </c>
      <c r="E23" s="94">
        <f>SUM(E12:E22)</f>
        <v>52220</v>
      </c>
      <c r="F23" s="67" t="s">
        <v>31</v>
      </c>
      <c r="G23" s="94">
        <f>SUM(G12:G22)</f>
        <v>323560</v>
      </c>
      <c r="H23" s="68" t="s">
        <v>52</v>
      </c>
    </row>
    <row r="24" spans="1:8" ht="13" thickBot="1" x14ac:dyDescent="0.3">
      <c r="A24" s="75"/>
      <c r="B24" s="75"/>
      <c r="C24" s="75"/>
      <c r="D24" s="75"/>
      <c r="E24" s="75"/>
      <c r="F24" s="75"/>
      <c r="G24" s="75"/>
      <c r="H24" s="75"/>
    </row>
    <row r="25" spans="1:8" ht="15.5" x14ac:dyDescent="0.25">
      <c r="A25" s="75"/>
      <c r="B25" s="69" t="s">
        <v>21</v>
      </c>
      <c r="C25" s="81">
        <f>E23*$C$5/3</f>
        <v>8703.3333333333339</v>
      </c>
      <c r="D25" s="70" t="s">
        <v>20</v>
      </c>
      <c r="E25" s="75"/>
      <c r="F25" s="77"/>
      <c r="G25" s="75"/>
      <c r="H25" s="75"/>
    </row>
    <row r="26" spans="1:8" ht="16" thickBot="1" x14ac:dyDescent="0.3">
      <c r="A26" s="71"/>
      <c r="B26" s="72" t="s">
        <v>49</v>
      </c>
      <c r="C26" s="73">
        <f>$C$5*G23/E23</f>
        <v>3.0980467253925701</v>
      </c>
      <c r="D26" s="74" t="s">
        <v>1</v>
      </c>
      <c r="E26" s="77" t="s">
        <v>48</v>
      </c>
      <c r="F26" s="75"/>
      <c r="G26" s="75"/>
      <c r="H26" s="75"/>
    </row>
    <row r="27" spans="1:8" x14ac:dyDescent="0.25">
      <c r="A27" s="1"/>
      <c r="B27" s="1"/>
    </row>
    <row r="28" spans="1:8" x14ac:dyDescent="0.25">
      <c r="A28" s="1"/>
      <c r="B28" s="1"/>
    </row>
    <row r="29" spans="1:8" x14ac:dyDescent="0.25">
      <c r="A29" s="1"/>
      <c r="B29" s="1"/>
    </row>
    <row r="30" spans="1:8" x14ac:dyDescent="0.25">
      <c r="A30" s="1"/>
      <c r="B30" s="1"/>
    </row>
    <row r="31" spans="1:8" x14ac:dyDescent="0.25">
      <c r="A31" s="1"/>
      <c r="B31" s="1"/>
    </row>
    <row r="32" spans="1:8" x14ac:dyDescent="0.25">
      <c r="A32" s="4"/>
      <c r="B3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"/>
  <sheetViews>
    <sheetView workbookViewId="0">
      <selection activeCell="D39" sqref="D39"/>
    </sheetView>
  </sheetViews>
  <sheetFormatPr defaultColWidth="8.81640625" defaultRowHeight="12.5" x14ac:dyDescent="0.25"/>
  <sheetData>
    <row r="8" spans="2:2" x14ac:dyDescent="0.25">
      <c r="B8" s="26">
        <f>AVERAGE('Table (Volumes)'!C12:C22)</f>
        <v>71.818181818181813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239822646B774EAB83C4D2309E604D" ma:contentTypeVersion="13" ma:contentTypeDescription="Create a new document." ma:contentTypeScope="" ma:versionID="eb76fbf30b2eff29dea0d19e325219b1">
  <xsd:schema xmlns:xsd="http://www.w3.org/2001/XMLSchema" xmlns:xs="http://www.w3.org/2001/XMLSchema" xmlns:p="http://schemas.microsoft.com/office/2006/metadata/properties" xmlns:ns3="999c9e7a-9f67-4306-a71b-8133e6f1adb0" xmlns:ns4="08534761-e067-4182-9156-8f21373af7a5" targetNamespace="http://schemas.microsoft.com/office/2006/metadata/properties" ma:root="true" ma:fieldsID="532191bbc48b8118940b9085b05ca882" ns3:_="" ns4:_="">
    <xsd:import namespace="999c9e7a-9f67-4306-a71b-8133e6f1adb0"/>
    <xsd:import namespace="08534761-e067-4182-9156-8f21373af7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c9e7a-9f67-4306-a71b-8133e6f1ad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534761-e067-4182-9156-8f21373af7a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F7F0D2-817A-4A31-A088-F68883CECA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9c9e7a-9f67-4306-a71b-8133e6f1adb0"/>
    <ds:schemaRef ds:uri="08534761-e067-4182-9156-8f21373af7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5C03E-02F6-4C8A-8951-DD5EAEF980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13A1AB-9140-43A4-B883-8B90D7F8338A}">
  <ds:schemaRefs>
    <ds:schemaRef ds:uri="http://schemas.openxmlformats.org/package/2006/metadata/core-properties"/>
    <ds:schemaRef ds:uri="999c9e7a-9f67-4306-a71b-8133e6f1adb0"/>
    <ds:schemaRef ds:uri="http://schemas.microsoft.com/office/2006/documentManagement/types"/>
    <ds:schemaRef ds:uri="08534761-e067-4182-9156-8f21373af7a5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Table (WPA)</vt:lpstr>
      <vt:lpstr>Table (CSA)</vt:lpstr>
      <vt:lpstr>Table (Volumes)</vt:lpstr>
      <vt:lpstr>Table2(Volumes)</vt:lpstr>
      <vt:lpstr>Sheet2</vt:lpstr>
      <vt:lpstr>Sectional Area curve</vt:lpstr>
      <vt:lpstr>AM</vt:lpstr>
      <vt:lpstr>L</vt:lpstr>
      <vt:lpstr>LCB</vt:lpstr>
      <vt:lpstr>s</vt:lpstr>
      <vt:lpstr>Uppouma</vt:lpstr>
    </vt:vector>
  </TitlesOfParts>
  <Company>HUT Ship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</dc:creator>
  <cp:lastModifiedBy>Abdelghafor Zeiad</cp:lastModifiedBy>
  <cp:lastPrinted>2001-10-22T09:48:31Z</cp:lastPrinted>
  <dcterms:created xsi:type="dcterms:W3CDTF">2001-10-22T08:47:47Z</dcterms:created>
  <dcterms:modified xsi:type="dcterms:W3CDTF">2020-10-15T10:54:52Z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0x01010065239822646B774EAB83C4D2309E604D</vt:lpwstr>
  </property>
</Properties>
</file>