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new\ANET 2018\Ex 4 (Island grid)\"/>
    </mc:Choice>
  </mc:AlternateContent>
  <bookViews>
    <workbookView xWindow="0" yWindow="0" windowWidth="25200" windowHeight="11685"/>
  </bookViews>
  <sheets>
    <sheet name="initial values" sheetId="7" r:id="rId1"/>
    <sheet name="home_a" sheetId="9" r:id="rId2"/>
    <sheet name="home_b" sheetId="10" r:id="rId3"/>
    <sheet name="home_c" sheetId="11" r:id="rId4"/>
    <sheet name="notes" sheetId="13" r:id="rId5"/>
  </sheets>
  <definedNames>
    <definedName name="solver_cvg" localSheetId="1" hidden="1">"0,0001"</definedName>
    <definedName name="solver_cvg" localSheetId="2" hidden="1">"0,0001"</definedName>
    <definedName name="solver_cvg" localSheetId="3" hidden="1">"0,0001"</definedName>
    <definedName name="solver_cvg" localSheetId="0" hidden="1">0.0001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0" hidden="1">1</definedName>
    <definedName name="solver_eng" localSheetId="1" hidden="1">1</definedName>
    <definedName name="solver_eng" localSheetId="2" hidden="1">1</definedName>
    <definedName name="solver_eng" localSheetId="3" hidden="1">1</definedName>
    <definedName name="solver_eng" localSheetId="0" hidden="1">1</definedName>
    <definedName name="solver_eng" localSheetId="4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0" hidden="1">1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itr" localSheetId="0" hidden="1">100</definedName>
    <definedName name="solver_lhs1" localSheetId="1" hidden="1">home_a!$F$4:$F$23</definedName>
    <definedName name="solver_lhs1" localSheetId="2" hidden="1">home_b!$F$3:$F$23</definedName>
    <definedName name="solver_lhs1" localSheetId="3" hidden="1">home_c!$F$3:$F$23</definedName>
    <definedName name="solver_lhs1" localSheetId="0" hidden="1">'initial values'!$E$25</definedName>
    <definedName name="solver_lhs2" localSheetId="1" hidden="1">home_a!$F$4:$F$23</definedName>
    <definedName name="solver_lhs2" localSheetId="2" hidden="1">home_b!$F$4:$F$23</definedName>
    <definedName name="solver_lhs2" localSheetId="3" hidden="1">home_c!$F$3:$F$23</definedName>
    <definedName name="solver_lhs2" localSheetId="0" hidden="1">'initial values'!$H$21</definedName>
    <definedName name="solver_lhs3" localSheetId="0" hidden="1">'initial values'!$L$3:$L$22</definedName>
    <definedName name="solver_lhs4" localSheetId="0" hidden="1">'initial values'!$L$3:$L$22</definedName>
    <definedName name="solver_lin" localSheetId="0" hidden="1">2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0" hidden="1">2147483647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0" hidden="1">30</definedName>
    <definedName name="solver_mrt" localSheetId="1" hidden="1">"0,075"</definedName>
    <definedName name="solver_mrt" localSheetId="2" hidden="1">"0,075"</definedName>
    <definedName name="solver_mrt" localSheetId="3" hidden="1">"0,075"</definedName>
    <definedName name="solver_mrt" localSheetId="0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0" hidden="1">2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0" hidden="1">1</definedName>
    <definedName name="solver_neg" localSheetId="4" hidden="1">1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0" hidden="1">2147483647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0" hidden="1">0</definedName>
    <definedName name="solver_num" localSheetId="4" hidden="1">0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0" hidden="1">1</definedName>
    <definedName name="solver_pre" localSheetId="1" hidden="1">"0,000001"</definedName>
    <definedName name="solver_pre" localSheetId="2" hidden="1">"0,000001"</definedName>
    <definedName name="solver_pre" localSheetId="3" hidden="1">"0,000001"</definedName>
    <definedName name="solver_pre" localSheetId="0" hidden="1">0.000001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bv" localSheetId="0" hidden="1">1</definedName>
    <definedName name="solver_rel1" localSheetId="1" hidden="1">3</definedName>
    <definedName name="solver_rel1" localSheetId="2" hidden="1">3</definedName>
    <definedName name="solver_rel1" localSheetId="3" hidden="1">3</definedName>
    <definedName name="solver_rel1" localSheetId="0" hidden="1">1</definedName>
    <definedName name="solver_rel2" localSheetId="1" hidden="1">3</definedName>
    <definedName name="solver_rel2" localSheetId="2" hidden="1">1</definedName>
    <definedName name="solver_rel2" localSheetId="3" hidden="1">3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hs1" localSheetId="1" hidden="1">96.5</definedName>
    <definedName name="solver_rhs1" localSheetId="2" hidden="1">96.5</definedName>
    <definedName name="solver_rhs1" localSheetId="3" hidden="1">96.5</definedName>
    <definedName name="solver_rhs1" localSheetId="0" hidden="1">3.5</definedName>
    <definedName name="solver_rhs2" localSheetId="1" hidden="1">96.5</definedName>
    <definedName name="solver_rhs2" localSheetId="2" hidden="1">103.5</definedName>
    <definedName name="solver_rhs2" localSheetId="3" hidden="1">96.5</definedName>
    <definedName name="solver_rhs2" localSheetId="0" hidden="1">20</definedName>
    <definedName name="solver_rhs3" localSheetId="0" hidden="1">-402</definedName>
    <definedName name="solver_rhs4" localSheetId="0" hidden="1">-402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0" hidden="1">1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0" hidden="1">0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cl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0" hidden="1">2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0" hidden="1">100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im" localSheetId="0" hidden="1">100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ol" localSheetId="0" hidden="1">0.01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typ" localSheetId="0" hidden="1">1</definedName>
    <definedName name="solver_typ" localSheetId="4" hidden="1">1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0" hidden="1">0</definedName>
    <definedName name="solver_val" localSheetId="4" hidden="1">0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0" hidden="1">3</definedName>
    <definedName name="solver_ver" localSheetId="4" hidden="1">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11" l="1"/>
  <c r="D22" i="11"/>
  <c r="I21" i="11"/>
  <c r="D21" i="11"/>
  <c r="I20" i="11"/>
  <c r="D20" i="11"/>
  <c r="I19" i="11"/>
  <c r="D19" i="11"/>
  <c r="I18" i="11"/>
  <c r="D18" i="11"/>
  <c r="I17" i="11"/>
  <c r="D17" i="11"/>
  <c r="I16" i="11"/>
  <c r="D16" i="11"/>
  <c r="I15" i="11"/>
  <c r="D15" i="11"/>
  <c r="I14" i="11"/>
  <c r="D14" i="11"/>
  <c r="I13" i="11"/>
  <c r="D13" i="11"/>
  <c r="I12" i="11"/>
  <c r="D12" i="11"/>
  <c r="I11" i="11"/>
  <c r="D11" i="11"/>
  <c r="I10" i="11"/>
  <c r="D10" i="11"/>
  <c r="I9" i="11"/>
  <c r="D9" i="11"/>
  <c r="I8" i="11"/>
  <c r="D8" i="11"/>
  <c r="I7" i="11"/>
  <c r="D7" i="1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I6" i="11"/>
  <c r="D6" i="11"/>
  <c r="I5" i="11"/>
  <c r="D5" i="11"/>
  <c r="I4" i="11"/>
  <c r="D4" i="11"/>
  <c r="C4" i="11"/>
  <c r="C5" i="11" s="1"/>
  <c r="C6" i="11" s="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I3" i="11"/>
  <c r="E3" i="11"/>
  <c r="D3" i="11"/>
  <c r="E4" i="11" s="1"/>
  <c r="I22" i="10"/>
  <c r="D22" i="10"/>
  <c r="I21" i="10"/>
  <c r="D21" i="10"/>
  <c r="I20" i="10"/>
  <c r="D20" i="10"/>
  <c r="I19" i="10"/>
  <c r="D19" i="10"/>
  <c r="I18" i="10"/>
  <c r="D18" i="10"/>
  <c r="I17" i="10"/>
  <c r="D17" i="10"/>
  <c r="I16" i="10"/>
  <c r="D16" i="10"/>
  <c r="I15" i="10"/>
  <c r="D15" i="10"/>
  <c r="I14" i="10"/>
  <c r="D14" i="10"/>
  <c r="I13" i="10"/>
  <c r="D13" i="10"/>
  <c r="I12" i="10"/>
  <c r="D12" i="10"/>
  <c r="I11" i="10"/>
  <c r="D11" i="10"/>
  <c r="I10" i="10"/>
  <c r="D10" i="10"/>
  <c r="I9" i="10"/>
  <c r="D9" i="10"/>
  <c r="I8" i="10"/>
  <c r="D8" i="10"/>
  <c r="I7" i="10"/>
  <c r="D7" i="10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I6" i="10"/>
  <c r="D6" i="10"/>
  <c r="I5" i="10"/>
  <c r="D5" i="10"/>
  <c r="I4" i="10"/>
  <c r="D4" i="10"/>
  <c r="C4" i="10"/>
  <c r="C5" i="10" s="1"/>
  <c r="C6" i="10" s="1"/>
  <c r="C7" i="10" s="1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I3" i="10"/>
  <c r="E3" i="10"/>
  <c r="L3" i="10" s="1"/>
  <c r="J3" i="10" s="1"/>
  <c r="D3" i="10"/>
  <c r="E4" i="10" s="1"/>
  <c r="I22" i="9"/>
  <c r="D22" i="9"/>
  <c r="I21" i="9"/>
  <c r="D21" i="9"/>
  <c r="I20" i="9"/>
  <c r="D20" i="9"/>
  <c r="I19" i="9"/>
  <c r="D19" i="9"/>
  <c r="I18" i="9"/>
  <c r="D18" i="9"/>
  <c r="I17" i="9"/>
  <c r="D17" i="9"/>
  <c r="I16" i="9"/>
  <c r="D16" i="9"/>
  <c r="I15" i="9"/>
  <c r="D15" i="9"/>
  <c r="I14" i="9"/>
  <c r="D14" i="9"/>
  <c r="I13" i="9"/>
  <c r="D13" i="9"/>
  <c r="I12" i="9"/>
  <c r="D12" i="9"/>
  <c r="I11" i="9"/>
  <c r="D11" i="9"/>
  <c r="I10" i="9"/>
  <c r="D10" i="9"/>
  <c r="I9" i="9"/>
  <c r="D9" i="9"/>
  <c r="I8" i="9"/>
  <c r="D8" i="9"/>
  <c r="I7" i="9"/>
  <c r="D7" i="9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I6" i="9"/>
  <c r="D6" i="9"/>
  <c r="I5" i="9"/>
  <c r="D5" i="9"/>
  <c r="I4" i="9"/>
  <c r="D4" i="9"/>
  <c r="C4" i="9"/>
  <c r="C5" i="9" s="1"/>
  <c r="C6" i="9" s="1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I3" i="9"/>
  <c r="E3" i="9"/>
  <c r="E4" i="9" s="1"/>
  <c r="D3" i="9"/>
  <c r="L3" i="11" l="1"/>
  <c r="J3" i="11" s="1"/>
  <c r="F4" i="11"/>
  <c r="E5" i="11"/>
  <c r="L4" i="10"/>
  <c r="J4" i="10" s="1"/>
  <c r="F4" i="10"/>
  <c r="E5" i="10"/>
  <c r="F4" i="9"/>
  <c r="E5" i="9"/>
  <c r="L4" i="9"/>
  <c r="J4" i="9" s="1"/>
  <c r="L3" i="9"/>
  <c r="J3" i="9" s="1"/>
  <c r="K3" i="9" s="1"/>
  <c r="I23" i="11"/>
  <c r="A23" i="11"/>
  <c r="C23" i="11"/>
  <c r="I23" i="10"/>
  <c r="A23" i="10"/>
  <c r="C23" i="10"/>
  <c r="I23" i="9"/>
  <c r="A23" i="9"/>
  <c r="C23" i="9"/>
  <c r="F5" i="11" l="1"/>
  <c r="E6" i="11"/>
  <c r="L4" i="11"/>
  <c r="J4" i="11" s="1"/>
  <c r="L5" i="10"/>
  <c r="J5" i="10" s="1"/>
  <c r="F5" i="10"/>
  <c r="E6" i="10"/>
  <c r="K3" i="10"/>
  <c r="F5" i="9"/>
  <c r="E6" i="9"/>
  <c r="Q6" i="11"/>
  <c r="Q5" i="11"/>
  <c r="E7" i="11" l="1"/>
  <c r="F6" i="11"/>
  <c r="L5" i="11"/>
  <c r="J5" i="11" s="1"/>
  <c r="K3" i="11"/>
  <c r="K4" i="10"/>
  <c r="E7" i="10"/>
  <c r="F6" i="10"/>
  <c r="E7" i="9"/>
  <c r="L6" i="9" s="1"/>
  <c r="J6" i="9" s="1"/>
  <c r="F6" i="9"/>
  <c r="L5" i="9"/>
  <c r="J5" i="9" s="1"/>
  <c r="G25" i="11"/>
  <c r="C25" i="11"/>
  <c r="G25" i="10"/>
  <c r="Q6" i="10"/>
  <c r="Q5" i="10"/>
  <c r="C25" i="10"/>
  <c r="G25" i="9"/>
  <c r="Q6" i="9"/>
  <c r="Q5" i="9"/>
  <c r="C25" i="9"/>
  <c r="E8" i="11" l="1"/>
  <c r="L7" i="11" s="1"/>
  <c r="J7" i="11" s="1"/>
  <c r="F7" i="11"/>
  <c r="K5" i="11"/>
  <c r="L6" i="11"/>
  <c r="J6" i="11" s="1"/>
  <c r="K4" i="11"/>
  <c r="E8" i="10"/>
  <c r="F7" i="10"/>
  <c r="L6" i="10"/>
  <c r="J6" i="10" s="1"/>
  <c r="K5" i="9"/>
  <c r="K4" i="9"/>
  <c r="E8" i="9"/>
  <c r="F7" i="9"/>
  <c r="Q6" i="7"/>
  <c r="Q5" i="7"/>
  <c r="D11" i="7" s="1"/>
  <c r="E3" i="7"/>
  <c r="E9" i="11" l="1"/>
  <c r="F8" i="11"/>
  <c r="L8" i="11"/>
  <c r="J8" i="11" s="1"/>
  <c r="K7" i="11" s="1"/>
  <c r="K6" i="11"/>
  <c r="E9" i="10"/>
  <c r="F8" i="10"/>
  <c r="K5" i="10"/>
  <c r="L7" i="10"/>
  <c r="J7" i="10" s="1"/>
  <c r="E9" i="9"/>
  <c r="F8" i="9"/>
  <c r="L8" i="9"/>
  <c r="J8" i="9" s="1"/>
  <c r="L7" i="9"/>
  <c r="J7" i="9" s="1"/>
  <c r="D19" i="7"/>
  <c r="D4" i="7"/>
  <c r="D18" i="7"/>
  <c r="D10" i="7"/>
  <c r="D17" i="7"/>
  <c r="D9" i="7"/>
  <c r="D16" i="7"/>
  <c r="D8" i="7"/>
  <c r="D3" i="7"/>
  <c r="D15" i="7"/>
  <c r="D7" i="7"/>
  <c r="D22" i="7"/>
  <c r="D14" i="7"/>
  <c r="D6" i="7"/>
  <c r="D21" i="7"/>
  <c r="D13" i="7"/>
  <c r="D5" i="7"/>
  <c r="D20" i="7"/>
  <c r="D12" i="7"/>
  <c r="E10" i="11" l="1"/>
  <c r="L9" i="11" s="1"/>
  <c r="J9" i="11" s="1"/>
  <c r="F9" i="11"/>
  <c r="E10" i="10"/>
  <c r="F9" i="10"/>
  <c r="L8" i="10"/>
  <c r="J8" i="10" s="1"/>
  <c r="K7" i="10"/>
  <c r="K6" i="10"/>
  <c r="K7" i="9"/>
  <c r="K6" i="9"/>
  <c r="E10" i="9"/>
  <c r="F9" i="9"/>
  <c r="L9" i="9"/>
  <c r="J9" i="9" s="1"/>
  <c r="G25" i="7"/>
  <c r="A7" i="7"/>
  <c r="A8" i="7"/>
  <c r="A9" i="7"/>
  <c r="A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4" i="7"/>
  <c r="C5" i="7"/>
  <c r="C6" i="7"/>
  <c r="C7" i="7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5" i="7" s="1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E4" i="7" l="1"/>
  <c r="L3" i="7" s="1"/>
  <c r="J3" i="7" s="1"/>
  <c r="K9" i="11"/>
  <c r="K8" i="11"/>
  <c r="E11" i="11"/>
  <c r="F10" i="11"/>
  <c r="L10" i="11"/>
  <c r="J10" i="11" s="1"/>
  <c r="E11" i="10"/>
  <c r="L10" i="10" s="1"/>
  <c r="J10" i="10" s="1"/>
  <c r="F10" i="10"/>
  <c r="L9" i="10"/>
  <c r="J9" i="10" s="1"/>
  <c r="E11" i="9"/>
  <c r="F10" i="9"/>
  <c r="K8" i="9"/>
  <c r="E5" i="7" l="1"/>
  <c r="E6" i="7" s="1"/>
  <c r="E12" i="11"/>
  <c r="F11" i="11"/>
  <c r="K9" i="10"/>
  <c r="K8" i="10"/>
  <c r="F11" i="10"/>
  <c r="E12" i="10"/>
  <c r="L11" i="10" s="1"/>
  <c r="J11" i="10" s="1"/>
  <c r="E12" i="9"/>
  <c r="F11" i="9"/>
  <c r="L10" i="9"/>
  <c r="J10" i="9" s="1"/>
  <c r="F4" i="7"/>
  <c r="L4" i="7" l="1"/>
  <c r="J4" i="7" s="1"/>
  <c r="E13" i="11"/>
  <c r="F12" i="11"/>
  <c r="L11" i="11"/>
  <c r="J11" i="11" s="1"/>
  <c r="K10" i="10"/>
  <c r="E13" i="10"/>
  <c r="F12" i="10"/>
  <c r="L12" i="10"/>
  <c r="J12" i="10" s="1"/>
  <c r="K9" i="9"/>
  <c r="E13" i="9"/>
  <c r="F12" i="9"/>
  <c r="L11" i="9"/>
  <c r="J11" i="9" s="1"/>
  <c r="E7" i="7"/>
  <c r="L5" i="7"/>
  <c r="J5" i="7" s="1"/>
  <c r="F5" i="7"/>
  <c r="E14" i="11" l="1"/>
  <c r="F13" i="11"/>
  <c r="K10" i="11"/>
  <c r="L12" i="11"/>
  <c r="J12" i="11" s="1"/>
  <c r="F13" i="10"/>
  <c r="E14" i="10"/>
  <c r="K11" i="10"/>
  <c r="E14" i="9"/>
  <c r="F13" i="9"/>
  <c r="L12" i="9"/>
  <c r="J12" i="9" s="1"/>
  <c r="K10" i="9"/>
  <c r="E8" i="7"/>
  <c r="L7" i="7" s="1"/>
  <c r="J7" i="7" s="1"/>
  <c r="L6" i="7"/>
  <c r="J6" i="7" s="1"/>
  <c r="K5" i="7" s="1"/>
  <c r="K4" i="7"/>
  <c r="K3" i="7"/>
  <c r="F6" i="7"/>
  <c r="K11" i="11" l="1"/>
  <c r="E15" i="11"/>
  <c r="F14" i="11"/>
  <c r="L13" i="11"/>
  <c r="J13" i="11" s="1"/>
  <c r="E15" i="10"/>
  <c r="F14" i="10"/>
  <c r="L13" i="10"/>
  <c r="J13" i="10" s="1"/>
  <c r="E15" i="9"/>
  <c r="F14" i="9"/>
  <c r="L13" i="9"/>
  <c r="J13" i="9" s="1"/>
  <c r="K11" i="9"/>
  <c r="K6" i="7"/>
  <c r="E9" i="7"/>
  <c r="L8" i="7" s="1"/>
  <c r="J8" i="7" s="1"/>
  <c r="F7" i="7"/>
  <c r="F8" i="7"/>
  <c r="E16" i="11" l="1"/>
  <c r="L15" i="11" s="1"/>
  <c r="J15" i="11" s="1"/>
  <c r="F15" i="11"/>
  <c r="L14" i="11"/>
  <c r="J14" i="11" s="1"/>
  <c r="K12" i="11"/>
  <c r="K12" i="10"/>
  <c r="E16" i="10"/>
  <c r="F15" i="10"/>
  <c r="L15" i="10"/>
  <c r="J15" i="10" s="1"/>
  <c r="L14" i="10"/>
  <c r="J14" i="10" s="1"/>
  <c r="K14" i="10" s="1"/>
  <c r="E16" i="9"/>
  <c r="F15" i="9"/>
  <c r="L14" i="9"/>
  <c r="J14" i="9" s="1"/>
  <c r="K12" i="9"/>
  <c r="E10" i="7"/>
  <c r="K7" i="7"/>
  <c r="F9" i="7"/>
  <c r="K14" i="11" l="1"/>
  <c r="E17" i="11"/>
  <c r="F16" i="11"/>
  <c r="L16" i="11"/>
  <c r="J16" i="11" s="1"/>
  <c r="K13" i="11"/>
  <c r="E17" i="10"/>
  <c r="L16" i="10" s="1"/>
  <c r="J16" i="10" s="1"/>
  <c r="F16" i="10"/>
  <c r="K13" i="10"/>
  <c r="E17" i="9"/>
  <c r="F16" i="9"/>
  <c r="L16" i="9"/>
  <c r="J16" i="9" s="1"/>
  <c r="L15" i="9"/>
  <c r="J15" i="9" s="1"/>
  <c r="K15" i="9" s="1"/>
  <c r="K13" i="9"/>
  <c r="E11" i="7"/>
  <c r="L9" i="7"/>
  <c r="J9" i="7" s="1"/>
  <c r="F10" i="7"/>
  <c r="K16" i="11" l="1"/>
  <c r="E18" i="11"/>
  <c r="F17" i="11"/>
  <c r="L17" i="11"/>
  <c r="J17" i="11" s="1"/>
  <c r="K15" i="11"/>
  <c r="K15" i="10"/>
  <c r="E18" i="10"/>
  <c r="F17" i="10"/>
  <c r="E18" i="9"/>
  <c r="F17" i="9"/>
  <c r="L17" i="9"/>
  <c r="J17" i="9" s="1"/>
  <c r="K16" i="9" s="1"/>
  <c r="K14" i="9"/>
  <c r="E12" i="7"/>
  <c r="L10" i="7"/>
  <c r="J10" i="7" s="1"/>
  <c r="K8" i="7"/>
  <c r="F11" i="7"/>
  <c r="E19" i="11" l="1"/>
  <c r="F18" i="11"/>
  <c r="L18" i="11"/>
  <c r="J18" i="11" s="1"/>
  <c r="E19" i="10"/>
  <c r="F18" i="10"/>
  <c r="L18" i="10"/>
  <c r="J18" i="10" s="1"/>
  <c r="L17" i="10"/>
  <c r="J17" i="10" s="1"/>
  <c r="E19" i="9"/>
  <c r="L18" i="9" s="1"/>
  <c r="J18" i="9" s="1"/>
  <c r="F18" i="9"/>
  <c r="E13" i="7"/>
  <c r="L12" i="7" s="1"/>
  <c r="J12" i="7" s="1"/>
  <c r="L11" i="7"/>
  <c r="J11" i="7" s="1"/>
  <c r="K10" i="7" s="1"/>
  <c r="K9" i="7"/>
  <c r="F12" i="7"/>
  <c r="E20" i="11" l="1"/>
  <c r="F19" i="11"/>
  <c r="K17" i="11"/>
  <c r="K17" i="10"/>
  <c r="K16" i="10"/>
  <c r="E20" i="10"/>
  <c r="F19" i="10"/>
  <c r="K17" i="9"/>
  <c r="E20" i="9"/>
  <c r="F19" i="9"/>
  <c r="K11" i="7"/>
  <c r="E14" i="7"/>
  <c r="L13" i="7" s="1"/>
  <c r="J13" i="7" s="1"/>
  <c r="F13" i="7"/>
  <c r="E21" i="11" l="1"/>
  <c r="F20" i="11"/>
  <c r="L19" i="11"/>
  <c r="J19" i="11" s="1"/>
  <c r="F20" i="10"/>
  <c r="E21" i="10"/>
  <c r="L19" i="10"/>
  <c r="J19" i="10" s="1"/>
  <c r="E21" i="9"/>
  <c r="F20" i="9"/>
  <c r="L19" i="9"/>
  <c r="J19" i="9" s="1"/>
  <c r="E15" i="7"/>
  <c r="L14" i="7" s="1"/>
  <c r="J14" i="7" s="1"/>
  <c r="K12" i="7"/>
  <c r="F14" i="7"/>
  <c r="E22" i="11" l="1"/>
  <c r="F21" i="11"/>
  <c r="K18" i="11"/>
  <c r="L20" i="11"/>
  <c r="J20" i="11" s="1"/>
  <c r="K18" i="10"/>
  <c r="F21" i="10"/>
  <c r="E22" i="10"/>
  <c r="L20" i="10"/>
  <c r="J20" i="10" s="1"/>
  <c r="E22" i="9"/>
  <c r="F21" i="9"/>
  <c r="K18" i="9"/>
  <c r="L20" i="9"/>
  <c r="J20" i="9" s="1"/>
  <c r="E16" i="7"/>
  <c r="L15" i="7" s="1"/>
  <c r="J15" i="7" s="1"/>
  <c r="K13" i="7"/>
  <c r="F15" i="7"/>
  <c r="K19" i="11" l="1"/>
  <c r="F22" i="11"/>
  <c r="L21" i="11"/>
  <c r="J21" i="11" s="1"/>
  <c r="F22" i="10"/>
  <c r="L21" i="10"/>
  <c r="J21" i="10" s="1"/>
  <c r="K19" i="10"/>
  <c r="F22" i="9"/>
  <c r="K19" i="9"/>
  <c r="L21" i="9"/>
  <c r="J21" i="9" s="1"/>
  <c r="E17" i="7"/>
  <c r="L16" i="7" s="1"/>
  <c r="J16" i="7" s="1"/>
  <c r="K14" i="7"/>
  <c r="F16" i="7"/>
  <c r="K20" i="11" l="1"/>
  <c r="K20" i="10"/>
  <c r="K20" i="9"/>
  <c r="E18" i="7"/>
  <c r="L17" i="7" s="1"/>
  <c r="J17" i="7" s="1"/>
  <c r="E23" i="11"/>
  <c r="E23" i="10"/>
  <c r="E23" i="9"/>
  <c r="K15" i="7"/>
  <c r="F17" i="7"/>
  <c r="F23" i="11" l="1"/>
  <c r="L22" i="11"/>
  <c r="J22" i="11" s="1"/>
  <c r="F23" i="10"/>
  <c r="L22" i="10"/>
  <c r="J22" i="10" s="1"/>
  <c r="F23" i="9"/>
  <c r="L22" i="9"/>
  <c r="J22" i="9" s="1"/>
  <c r="E19" i="7"/>
  <c r="L18" i="7" s="1"/>
  <c r="J18" i="7" s="1"/>
  <c r="K16" i="7"/>
  <c r="F18" i="7"/>
  <c r="K22" i="11" l="1"/>
  <c r="K21" i="11"/>
  <c r="K22" i="10"/>
  <c r="K21" i="10"/>
  <c r="K22" i="9"/>
  <c r="K21" i="9"/>
  <c r="E20" i="7"/>
  <c r="L19" i="7" s="1"/>
  <c r="J19" i="7" s="1"/>
  <c r="K17" i="7"/>
  <c r="F19" i="7"/>
  <c r="E21" i="7" l="1"/>
  <c r="L20" i="7" s="1"/>
  <c r="J20" i="7" s="1"/>
  <c r="E25" i="10"/>
  <c r="E25" i="9"/>
  <c r="K18" i="7"/>
  <c r="F20" i="7"/>
  <c r="E22" i="7" l="1"/>
  <c r="L21" i="7" s="1"/>
  <c r="J21" i="7" s="1"/>
  <c r="E25" i="11"/>
  <c r="K19" i="7"/>
  <c r="F21" i="7"/>
  <c r="E23" i="7" l="1"/>
  <c r="L22" i="7" s="1"/>
  <c r="J22" i="7" s="1"/>
  <c r="K20" i="7"/>
  <c r="F22" i="7"/>
  <c r="F23" i="7" l="1"/>
  <c r="E25" i="7" s="1"/>
  <c r="K22" i="7" l="1"/>
  <c r="K21" i="7"/>
</calcChain>
</file>

<file path=xl/sharedStrings.xml><?xml version="1.0" encoding="utf-8"?>
<sst xmlns="http://schemas.openxmlformats.org/spreadsheetml/2006/main" count="184" uniqueCount="40">
  <si>
    <t>km</t>
  </si>
  <si>
    <t>MW</t>
  </si>
  <si>
    <t>110kV(300)</t>
  </si>
  <si>
    <t>110kV(500)</t>
  </si>
  <si>
    <t>110kV(1200)</t>
  </si>
  <si>
    <t>Finch (565)</t>
  </si>
  <si>
    <t>Raven (53.5)</t>
  </si>
  <si>
    <t>Sparrow (33.8)</t>
  </si>
  <si>
    <t>Duck (402)</t>
  </si>
  <si>
    <t>dtransp/dx</t>
  </si>
  <si>
    <t>V</t>
  </si>
  <si>
    <t>nr</t>
  </si>
  <si>
    <t>A</t>
  </si>
  <si>
    <t xml:space="preserve">Voltage </t>
  </si>
  <si>
    <t xml:space="preserve">Load at node </t>
  </si>
  <si>
    <t xml:space="preserve">Total balance at node </t>
  </si>
  <si>
    <t>Current</t>
  </si>
  <si>
    <t xml:space="preserve">Transformer voltage </t>
  </si>
  <si>
    <t>Cable types:</t>
  </si>
  <si>
    <t>Node number</t>
  </si>
  <si>
    <t>Transmitted power</t>
  </si>
  <si>
    <t>tot length (km)</t>
  </si>
  <si>
    <t>100=transf.</t>
  </si>
  <si>
    <t>tot load (MW)</t>
  </si>
  <si>
    <t>INPUT DATA FOR GRID</t>
  </si>
  <si>
    <t>Distance between two nodes</t>
  </si>
  <si>
    <t>Relative Voltage</t>
  </si>
  <si>
    <t>Resistance ®</t>
  </si>
  <si>
    <t>Reactance (X)</t>
  </si>
  <si>
    <r>
      <t xml:space="preserve">Power factor (tan </t>
    </r>
    <r>
      <rPr>
        <b/>
        <sz val="12"/>
        <color theme="5"/>
        <rFont val="Calibri"/>
        <family val="2"/>
      </rPr>
      <t>ϕ)</t>
    </r>
  </si>
  <si>
    <t>% change in V</t>
  </si>
  <si>
    <t>X (Ω)</t>
  </si>
  <si>
    <t>Ω/km</t>
  </si>
  <si>
    <t>U (V)</t>
  </si>
  <si>
    <r>
      <t>R (</t>
    </r>
    <r>
      <rPr>
        <sz val="12"/>
        <rFont val="Calibri"/>
        <family val="2"/>
      </rPr>
      <t>Ω)</t>
    </r>
  </si>
  <si>
    <t>% max change in V</t>
  </si>
  <si>
    <t>Distance from transformer</t>
  </si>
  <si>
    <t>Resitance</t>
  </si>
  <si>
    <t>Power production at node</t>
  </si>
  <si>
    <t>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</si>
</sst>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5"/>
      <name val="Arial"/>
      <family val="2"/>
    </font>
    <font>
      <b/>
      <sz val="12"/>
      <color theme="5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2" fillId="0" borderId="0" xfId="1" applyFont="1"/>
    <xf numFmtId="49" fontId="2" fillId="0" borderId="0" xfId="1" applyNumberFormat="1" applyFont="1"/>
    <xf numFmtId="164" fontId="2" fillId="0" borderId="0" xfId="1" applyNumberFormat="1" applyFont="1"/>
    <xf numFmtId="1" fontId="2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2" fontId="3" fillId="0" borderId="0" xfId="1" applyNumberFormat="1" applyFont="1"/>
    <xf numFmtId="164" fontId="3" fillId="0" borderId="0" xfId="1" applyNumberFormat="1" applyFont="1"/>
    <xf numFmtId="2" fontId="3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2" fontId="3" fillId="0" borderId="0" xfId="1" applyNumberFormat="1" applyFont="1" applyAlignment="1">
      <alignment horizontal="right"/>
    </xf>
    <xf numFmtId="0" fontId="3" fillId="0" borderId="0" xfId="1" applyFont="1" applyAlignment="1">
      <alignment textRotation="180"/>
    </xf>
    <xf numFmtId="49" fontId="3" fillId="0" borderId="0" xfId="1" applyNumberFormat="1" applyFont="1" applyAlignment="1">
      <alignment textRotation="180"/>
    </xf>
    <xf numFmtId="0" fontId="1" fillId="0" borderId="0" xfId="1" applyAlignment="1">
      <alignment textRotation="180"/>
    </xf>
    <xf numFmtId="0" fontId="2" fillId="2" borderId="0" xfId="1" applyFont="1" applyFill="1" applyAlignment="1">
      <alignment textRotation="180"/>
    </xf>
    <xf numFmtId="0" fontId="1" fillId="2" borderId="0" xfId="1" applyFill="1" applyAlignment="1">
      <alignment textRotation="180"/>
    </xf>
    <xf numFmtId="0" fontId="3" fillId="3" borderId="0" xfId="1" applyFont="1" applyFill="1"/>
    <xf numFmtId="0" fontId="1" fillId="3" borderId="0" xfId="1" applyFill="1"/>
    <xf numFmtId="0" fontId="2" fillId="3" borderId="0" xfId="1" applyFont="1" applyFill="1"/>
    <xf numFmtId="164" fontId="2" fillId="3" borderId="0" xfId="1" applyNumberFormat="1" applyFont="1" applyFill="1"/>
    <xf numFmtId="0" fontId="5" fillId="3" borderId="0" xfId="1" applyFont="1" applyFill="1"/>
    <xf numFmtId="0" fontId="6" fillId="3" borderId="0" xfId="1" applyFont="1" applyFill="1"/>
    <xf numFmtId="0" fontId="5" fillId="3" borderId="0" xfId="1" applyFont="1" applyFill="1" applyAlignment="1">
      <alignment horizontal="right"/>
    </xf>
    <xf numFmtId="164" fontId="1" fillId="0" borderId="0" xfId="1" applyNumberFormat="1"/>
    <xf numFmtId="0" fontId="7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7603D"/>
      <color rgb="FF807748"/>
      <color rgb="FF333333"/>
      <color rgb="FFB3AB79"/>
      <color rgb="FF080808"/>
      <color rgb="FF655E39"/>
      <color rgb="FF49442B"/>
      <color rgb="FF592E1D"/>
      <color rgb="FF904B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72431476859602"/>
          <c:y val="0.12208301845843401"/>
          <c:w val="0.66705281884511314"/>
          <c:h val="0.74567199013336116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'initial values'!$L$1</c:f>
              <c:strCache>
                <c:ptCount val="1"/>
                <c:pt idx="0">
                  <c:v>Current</c:v>
                </c:pt>
              </c:strCache>
            </c:strRef>
          </c:tx>
          <c:spPr>
            <a:ln w="47625"/>
          </c:spPr>
          <c:xVal>
            <c:numRef>
              <c:f>'initial values'!$C$3:$C$23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Ref>
              <c:f>'initial values'!$L$3:$L$23</c:f>
              <c:numCache>
                <c:formatCode>0.0</c:formatCode>
                <c:ptCount val="21"/>
                <c:pt idx="0">
                  <c:v>1523.0720796322983</c:v>
                </c:pt>
                <c:pt idx="1">
                  <c:v>1534.9702267682312</c:v>
                </c:pt>
                <c:pt idx="2">
                  <c:v>1480.0809748733641</c:v>
                </c:pt>
                <c:pt idx="3">
                  <c:v>1424.975353573996</c:v>
                </c:pt>
                <c:pt idx="4">
                  <c:v>1369.6604621737995</c:v>
                </c:pt>
                <c:pt idx="5">
                  <c:v>1314.1435483444689</c:v>
                </c:pt>
                <c:pt idx="6">
                  <c:v>1258.4320041549665</c:v>
                </c:pt>
                <c:pt idx="7">
                  <c:v>1202.5333618690233</c:v>
                </c:pt>
                <c:pt idx="8">
                  <c:v>1146.4552895160436</c:v>
                </c:pt>
                <c:pt idx="9">
                  <c:v>1090.2055862379566</c:v>
                </c:pt>
                <c:pt idx="10">
                  <c:v>1033.7921774198692</c:v>
                </c:pt>
                <c:pt idx="11">
                  <c:v>977.22310960798211</c:v>
                </c:pt>
                <c:pt idx="12">
                  <c:v>920.50654522539674</c:v>
                </c:pt>
                <c:pt idx="13">
                  <c:v>863.6507570867368</c:v>
                </c:pt>
                <c:pt idx="14">
                  <c:v>806.66412272682737</c:v>
                </c:pt>
                <c:pt idx="15">
                  <c:v>749.55511854458894</c:v>
                </c:pt>
                <c:pt idx="16">
                  <c:v>692.33231377715822</c:v>
                </c:pt>
                <c:pt idx="17">
                  <c:v>642.13157948979642</c:v>
                </c:pt>
                <c:pt idx="18">
                  <c:v>235.54277445714217</c:v>
                </c:pt>
                <c:pt idx="19">
                  <c:v>58.901782176274409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76-4BB3-83EE-A1C63E640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063192"/>
        <c:axId val="412103248"/>
      </c:scatterChart>
      <c:scatterChart>
        <c:scatterStyle val="lineMarker"/>
        <c:varyColors val="0"/>
        <c:ser>
          <c:idx val="1"/>
          <c:order val="1"/>
          <c:tx>
            <c:strRef>
              <c:f>'initial values'!$E$1</c:f>
              <c:strCache>
                <c:ptCount val="1"/>
                <c:pt idx="0">
                  <c:v>Voltage </c:v>
                </c:pt>
              </c:strCache>
            </c:strRef>
          </c:tx>
          <c:spPr>
            <a:ln w="47625"/>
          </c:spPr>
          <c:xVal>
            <c:numRef>
              <c:f>'initial values'!$C$3:$C$23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Ref>
              <c:f>'initial values'!$E$3:$E$23</c:f>
              <c:numCache>
                <c:formatCode>0</c:formatCode>
                <c:ptCount val="21"/>
                <c:pt idx="0" formatCode="General">
                  <c:v>20000</c:v>
                </c:pt>
                <c:pt idx="1">
                  <c:v>19040.464589831652</c:v>
                </c:pt>
                <c:pt idx="2">
                  <c:v>17589.917725535674</c:v>
                </c:pt>
                <c:pt idx="3">
                  <c:v>17566.606450181418</c:v>
                </c:pt>
                <c:pt idx="4">
                  <c:v>17544.163088362628</c:v>
                </c:pt>
                <c:pt idx="5">
                  <c:v>17522.59093608339</c:v>
                </c:pt>
                <c:pt idx="6">
                  <c:v>17501.893175196965</c:v>
                </c:pt>
                <c:pt idx="7">
                  <c:v>17482.072871131524</c:v>
                </c:pt>
                <c:pt idx="8">
                  <c:v>17463.132970682087</c:v>
                </c:pt>
                <c:pt idx="9">
                  <c:v>17445.076299872209</c:v>
                </c:pt>
                <c:pt idx="10">
                  <c:v>17427.905561888962</c:v>
                </c:pt>
                <c:pt idx="11">
                  <c:v>17411.623335094599</c:v>
                </c:pt>
                <c:pt idx="12">
                  <c:v>17396.232071118273</c:v>
                </c:pt>
                <c:pt idx="13">
                  <c:v>17381.734093030973</c:v>
                </c:pt>
                <c:pt idx="14">
                  <c:v>17368.131593606857</c:v>
                </c:pt>
                <c:pt idx="15">
                  <c:v>17355.426633673909</c:v>
                </c:pt>
                <c:pt idx="16">
                  <c:v>17343.621140556832</c:v>
                </c:pt>
                <c:pt idx="17">
                  <c:v>17332.716906614842</c:v>
                </c:pt>
                <c:pt idx="18">
                  <c:v>17130.445459075556</c:v>
                </c:pt>
                <c:pt idx="19">
                  <c:v>16982.053511167556</c:v>
                </c:pt>
                <c:pt idx="20">
                  <c:v>16977.414995821175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76-4BB3-83EE-A1C63E640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104032"/>
        <c:axId val="412103640"/>
      </c:scatterChart>
      <c:valAx>
        <c:axId val="414063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2103248"/>
        <c:crosses val="autoZero"/>
        <c:crossBetween val="midCat"/>
        <c:majorUnit val="4"/>
        <c:minorUnit val="1"/>
      </c:valAx>
      <c:valAx>
        <c:axId val="412103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14063192"/>
        <c:crosses val="autoZero"/>
        <c:crossBetween val="midCat"/>
      </c:valAx>
      <c:valAx>
        <c:axId val="41210364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2104032"/>
        <c:crosses val="max"/>
        <c:crossBetween val="midCat"/>
      </c:valAx>
      <c:valAx>
        <c:axId val="41210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21036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308876782310404"/>
          <c:y val="1.6901696432218921E-2"/>
          <c:w val="0.65483679295911912"/>
          <c:h val="0.10470051234754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>
          <a:latin typeface="Arial" pitchFamily="34" charset="0"/>
          <a:cs typeface="Arial" pitchFamily="34" charset="0"/>
        </a:defRPr>
      </a:pPr>
      <a:endParaRPr lang="fi-FI"/>
    </a:p>
  </c:txPr>
  <c:printSettings>
    <c:headerFooter/>
    <c:pageMargins b="0.75000000000000311" l="0.70000000000000107" r="0.70000000000000107" t="0.750000000000003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72431476859602"/>
          <c:y val="0.12208301845843401"/>
          <c:w val="0.66705281884511314"/>
          <c:h val="0.74567199013336116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'initial values'!$L$1</c:f>
              <c:strCache>
                <c:ptCount val="1"/>
                <c:pt idx="0">
                  <c:v>Current</c:v>
                </c:pt>
              </c:strCache>
            </c:strRef>
          </c:tx>
          <c:spPr>
            <a:ln w="47625"/>
          </c:spPr>
          <c:xVal>
            <c:numRef>
              <c:f>'initial values'!$C$3:$C$23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Ref>
              <c:f>home_c!$L$3:$L$23</c:f>
              <c:numCache>
                <c:formatCode>0.0</c:formatCode>
                <c:ptCount val="21"/>
                <c:pt idx="0">
                  <c:v>1523.0720796322983</c:v>
                </c:pt>
                <c:pt idx="1">
                  <c:v>1534.9702267682312</c:v>
                </c:pt>
                <c:pt idx="2">
                  <c:v>1480.0809748733641</c:v>
                </c:pt>
                <c:pt idx="3">
                  <c:v>1424.975353573996</c:v>
                </c:pt>
                <c:pt idx="4">
                  <c:v>1369.6604621737995</c:v>
                </c:pt>
                <c:pt idx="5">
                  <c:v>1314.1435483444689</c:v>
                </c:pt>
                <c:pt idx="6">
                  <c:v>1258.4320041549665</c:v>
                </c:pt>
                <c:pt idx="7">
                  <c:v>1202.5333618690233</c:v>
                </c:pt>
                <c:pt idx="8">
                  <c:v>1146.4552895160436</c:v>
                </c:pt>
                <c:pt idx="9">
                  <c:v>1090.2055862379566</c:v>
                </c:pt>
                <c:pt idx="10">
                  <c:v>1033.7921774198692</c:v>
                </c:pt>
                <c:pt idx="11">
                  <c:v>977.22310960798211</c:v>
                </c:pt>
                <c:pt idx="12">
                  <c:v>920.50654522539674</c:v>
                </c:pt>
                <c:pt idx="13">
                  <c:v>863.6507570867368</c:v>
                </c:pt>
                <c:pt idx="14">
                  <c:v>806.66412272682737</c:v>
                </c:pt>
                <c:pt idx="15">
                  <c:v>749.55511854458894</c:v>
                </c:pt>
                <c:pt idx="16">
                  <c:v>692.33231377715822</c:v>
                </c:pt>
                <c:pt idx="17">
                  <c:v>642.13157948979642</c:v>
                </c:pt>
                <c:pt idx="18">
                  <c:v>235.54277445714217</c:v>
                </c:pt>
                <c:pt idx="19">
                  <c:v>58.901782176274409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ED-4167-9F6D-9BD401850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070936"/>
        <c:axId val="415071328"/>
      </c:scatterChart>
      <c:scatterChart>
        <c:scatterStyle val="lineMarker"/>
        <c:varyColors val="0"/>
        <c:ser>
          <c:idx val="1"/>
          <c:order val="1"/>
          <c:tx>
            <c:strRef>
              <c:f>'initial values'!$E$1</c:f>
              <c:strCache>
                <c:ptCount val="1"/>
                <c:pt idx="0">
                  <c:v>Voltage </c:v>
                </c:pt>
              </c:strCache>
            </c:strRef>
          </c:tx>
          <c:spPr>
            <a:ln w="47625"/>
          </c:spPr>
          <c:xVal>
            <c:numRef>
              <c:f>'initial values'!$C$3:$C$23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Ref>
              <c:f>home_c!$E$3:$E$23</c:f>
              <c:numCache>
                <c:formatCode>0</c:formatCode>
                <c:ptCount val="21"/>
                <c:pt idx="0" formatCode="General">
                  <c:v>20000</c:v>
                </c:pt>
                <c:pt idx="1">
                  <c:v>19040.464589831652</c:v>
                </c:pt>
                <c:pt idx="2">
                  <c:v>17589.917725535674</c:v>
                </c:pt>
                <c:pt idx="3">
                  <c:v>17566.606450181418</c:v>
                </c:pt>
                <c:pt idx="4">
                  <c:v>17544.163088362628</c:v>
                </c:pt>
                <c:pt idx="5">
                  <c:v>17522.59093608339</c:v>
                </c:pt>
                <c:pt idx="6">
                  <c:v>17501.893175196965</c:v>
                </c:pt>
                <c:pt idx="7">
                  <c:v>17482.072871131524</c:v>
                </c:pt>
                <c:pt idx="8">
                  <c:v>17463.132970682087</c:v>
                </c:pt>
                <c:pt idx="9">
                  <c:v>17445.076299872209</c:v>
                </c:pt>
                <c:pt idx="10">
                  <c:v>17427.905561888962</c:v>
                </c:pt>
                <c:pt idx="11">
                  <c:v>17411.623335094599</c:v>
                </c:pt>
                <c:pt idx="12">
                  <c:v>17396.232071118273</c:v>
                </c:pt>
                <c:pt idx="13">
                  <c:v>17381.734093030973</c:v>
                </c:pt>
                <c:pt idx="14">
                  <c:v>17368.131593606857</c:v>
                </c:pt>
                <c:pt idx="15">
                  <c:v>17355.426633673909</c:v>
                </c:pt>
                <c:pt idx="16">
                  <c:v>17343.621140556832</c:v>
                </c:pt>
                <c:pt idx="17">
                  <c:v>17332.716906614842</c:v>
                </c:pt>
                <c:pt idx="18">
                  <c:v>17130.445459075556</c:v>
                </c:pt>
                <c:pt idx="19">
                  <c:v>16982.053511167556</c:v>
                </c:pt>
                <c:pt idx="20">
                  <c:v>16977.414995821175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ED-4167-9F6D-9BD401850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071720"/>
        <c:axId val="415072112"/>
      </c:scatterChart>
      <c:valAx>
        <c:axId val="415070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5071328"/>
        <c:crosses val="autoZero"/>
        <c:crossBetween val="midCat"/>
        <c:majorUnit val="4"/>
        <c:minorUnit val="1"/>
      </c:valAx>
      <c:valAx>
        <c:axId val="415071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15070936"/>
        <c:crosses val="autoZero"/>
        <c:crossBetween val="midCat"/>
      </c:valAx>
      <c:valAx>
        <c:axId val="4150721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5071720"/>
        <c:crosses val="max"/>
        <c:crossBetween val="midCat"/>
      </c:valAx>
      <c:valAx>
        <c:axId val="415071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50721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906812163229768"/>
          <c:y val="1.9535296146214139E-2"/>
          <c:w val="0.65483679295911912"/>
          <c:h val="0.10470051234754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>
          <a:latin typeface="Arial" pitchFamily="34" charset="0"/>
          <a:cs typeface="Arial" pitchFamily="34" charset="0"/>
        </a:defRPr>
      </a:pPr>
      <a:endParaRPr lang="fi-FI"/>
    </a:p>
  </c:txPr>
  <c:printSettings>
    <c:headerFooter/>
    <c:pageMargins b="0.75000000000000311" l="0.70000000000000107" r="0.70000000000000107" t="0.750000000000003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73110990763089"/>
          <c:y val="0.14419952854606163"/>
          <c:w val="0.84319954751707693"/>
          <c:h val="0.67986070866580184"/>
        </c:manualLayout>
      </c:layout>
      <c:scatterChart>
        <c:scatterStyle val="lineMarker"/>
        <c:varyColors val="0"/>
        <c:ser>
          <c:idx val="1"/>
          <c:order val="0"/>
          <c:tx>
            <c:strRef>
              <c:f>'initial values'!$E$1</c:f>
              <c:strCache>
                <c:ptCount val="1"/>
                <c:pt idx="0">
                  <c:v>Voltage </c:v>
                </c:pt>
              </c:strCache>
            </c:strRef>
          </c:tx>
          <c:spPr>
            <a:ln w="47625"/>
          </c:spPr>
          <c:xVal>
            <c:numRef>
              <c:f>'initial values'!$C$3:$C$24</c:f>
              <c:numCache>
                <c:formatCode>General</c:formatCode>
                <c:ptCount val="22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Ref>
              <c:f>home_c!$F$3:$F$24</c:f>
              <c:numCache>
                <c:formatCode>0.0</c:formatCode>
                <c:ptCount val="22"/>
                <c:pt idx="0">
                  <c:v>100</c:v>
                </c:pt>
                <c:pt idx="1">
                  <c:v>95.202322949158258</c:v>
                </c:pt>
                <c:pt idx="2">
                  <c:v>87.949588627678366</c:v>
                </c:pt>
                <c:pt idx="3">
                  <c:v>87.833032250907095</c:v>
                </c:pt>
                <c:pt idx="4">
                  <c:v>87.720815441813144</c:v>
                </c:pt>
                <c:pt idx="5">
                  <c:v>87.612954680416948</c:v>
                </c:pt>
                <c:pt idx="6">
                  <c:v>87.50946587598483</c:v>
                </c:pt>
                <c:pt idx="7">
                  <c:v>87.41036435565762</c:v>
                </c:pt>
                <c:pt idx="8">
                  <c:v>87.315664853410439</c:v>
                </c:pt>
                <c:pt idx="9">
                  <c:v>87.225381499361049</c:v>
                </c:pt>
                <c:pt idx="10">
                  <c:v>87.1395278094448</c:v>
                </c:pt>
                <c:pt idx="11">
                  <c:v>87.058116675473002</c:v>
                </c:pt>
                <c:pt idx="12">
                  <c:v>86.981160355591371</c:v>
                </c:pt>
                <c:pt idx="13">
                  <c:v>86.90867046515487</c:v>
                </c:pt>
                <c:pt idx="14">
                  <c:v>86.840657968034279</c:v>
                </c:pt>
                <c:pt idx="15">
                  <c:v>86.777133168369545</c:v>
                </c:pt>
                <c:pt idx="16">
                  <c:v>86.718105702784172</c:v>
                </c:pt>
                <c:pt idx="17">
                  <c:v>86.663584533074214</c:v>
                </c:pt>
                <c:pt idx="18">
                  <c:v>85.652227295377784</c:v>
                </c:pt>
                <c:pt idx="19">
                  <c:v>84.910267555837777</c:v>
                </c:pt>
                <c:pt idx="20">
                  <c:v>84.887074979105876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DC-4A5A-85AA-0A4C4B8B7496}"/>
            </c:ext>
          </c:extLst>
        </c:ser>
        <c:ser>
          <c:idx val="0"/>
          <c:order val="1"/>
          <c:tx>
            <c:v>Upper limit</c:v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'initial values'!$C$3:$C$23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Lit>
              <c:formatCode>General</c:formatCode>
              <c:ptCount val="21"/>
              <c:pt idx="0">
                <c:v>103.5</c:v>
              </c:pt>
              <c:pt idx="1">
                <c:v>103.5</c:v>
              </c:pt>
              <c:pt idx="2">
                <c:v>103.5</c:v>
              </c:pt>
              <c:pt idx="3">
                <c:v>103.5</c:v>
              </c:pt>
              <c:pt idx="4">
                <c:v>103.5</c:v>
              </c:pt>
              <c:pt idx="5">
                <c:v>103.5</c:v>
              </c:pt>
              <c:pt idx="6">
                <c:v>103.5</c:v>
              </c:pt>
              <c:pt idx="7">
                <c:v>103.5</c:v>
              </c:pt>
              <c:pt idx="8">
                <c:v>103.5</c:v>
              </c:pt>
              <c:pt idx="9">
                <c:v>103.5</c:v>
              </c:pt>
              <c:pt idx="10">
                <c:v>103.5</c:v>
              </c:pt>
              <c:pt idx="11">
                <c:v>103.5</c:v>
              </c:pt>
              <c:pt idx="12">
                <c:v>103.5</c:v>
              </c:pt>
              <c:pt idx="13">
                <c:v>103.5</c:v>
              </c:pt>
              <c:pt idx="14">
                <c:v>103.5</c:v>
              </c:pt>
              <c:pt idx="15">
                <c:v>103.5</c:v>
              </c:pt>
              <c:pt idx="16">
                <c:v>103.5</c:v>
              </c:pt>
              <c:pt idx="17">
                <c:v>103.5</c:v>
              </c:pt>
              <c:pt idx="18">
                <c:v>103.5</c:v>
              </c:pt>
              <c:pt idx="19">
                <c:v>103.5</c:v>
              </c:pt>
              <c:pt idx="20">
                <c:v>103.5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0CDC-4A5A-85AA-0A4C4B8B7496}"/>
            </c:ext>
          </c:extLst>
        </c:ser>
        <c:ser>
          <c:idx val="2"/>
          <c:order val="2"/>
          <c:tx>
            <c:v>Lower limit</c:v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'initial values'!$C$3:$C$23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Lit>
              <c:formatCode>General</c:formatCode>
              <c:ptCount val="21"/>
              <c:pt idx="0">
                <c:v>96.5</c:v>
              </c:pt>
              <c:pt idx="1">
                <c:v>96.5</c:v>
              </c:pt>
              <c:pt idx="2">
                <c:v>96.5</c:v>
              </c:pt>
              <c:pt idx="3">
                <c:v>96.5</c:v>
              </c:pt>
              <c:pt idx="4">
                <c:v>96.5</c:v>
              </c:pt>
              <c:pt idx="5">
                <c:v>96.5</c:v>
              </c:pt>
              <c:pt idx="6">
                <c:v>96.5</c:v>
              </c:pt>
              <c:pt idx="7">
                <c:v>96.5</c:v>
              </c:pt>
              <c:pt idx="8">
                <c:v>96.5</c:v>
              </c:pt>
              <c:pt idx="9">
                <c:v>96.5</c:v>
              </c:pt>
              <c:pt idx="10">
                <c:v>96.5</c:v>
              </c:pt>
              <c:pt idx="11">
                <c:v>96.5</c:v>
              </c:pt>
              <c:pt idx="12">
                <c:v>96.5</c:v>
              </c:pt>
              <c:pt idx="13">
                <c:v>96.5</c:v>
              </c:pt>
              <c:pt idx="14">
                <c:v>96.5</c:v>
              </c:pt>
              <c:pt idx="15">
                <c:v>96.5</c:v>
              </c:pt>
              <c:pt idx="16">
                <c:v>96.5</c:v>
              </c:pt>
              <c:pt idx="17">
                <c:v>96.5</c:v>
              </c:pt>
              <c:pt idx="18">
                <c:v>96.5</c:v>
              </c:pt>
              <c:pt idx="19">
                <c:v>96.5</c:v>
              </c:pt>
              <c:pt idx="20">
                <c:v>96.5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0CDC-4A5A-85AA-0A4C4B8B7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072896"/>
        <c:axId val="415073288"/>
      </c:scatterChart>
      <c:valAx>
        <c:axId val="41507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transformer (km)</a:t>
                </a:r>
              </a:p>
            </c:rich>
          </c:tx>
          <c:layout>
            <c:manualLayout>
              <c:xMode val="edge"/>
              <c:yMode val="edge"/>
              <c:x val="0.34700399598420678"/>
              <c:y val="0.89938108780881165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crossAx val="415073288"/>
        <c:crosses val="autoZero"/>
        <c:crossBetween val="midCat"/>
        <c:majorUnit val="4"/>
        <c:minorUnit val="1"/>
      </c:valAx>
      <c:valAx>
        <c:axId val="415073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Transformer=100 </a:t>
                </a:r>
              </a:p>
            </c:rich>
          </c:tx>
          <c:layout/>
          <c:overlay val="0"/>
        </c:title>
        <c:numFmt formatCode="0" sourceLinked="0"/>
        <c:majorTickMark val="in"/>
        <c:minorTickMark val="in"/>
        <c:tickLblPos val="nextTo"/>
        <c:crossAx val="4150728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902004659920287"/>
          <c:y val="7.9503715329264785E-3"/>
          <c:w val="0.47473629000059381"/>
          <c:h val="0.1433395272674026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>
          <a:latin typeface="Arial" pitchFamily="34" charset="0"/>
          <a:cs typeface="Arial" pitchFamily="34" charset="0"/>
        </a:defRPr>
      </a:pPr>
      <a:endParaRPr lang="fi-FI"/>
    </a:p>
  </c:txPr>
  <c:printSettings>
    <c:headerFooter/>
    <c:pageMargins b="0.75000000000000311" l="0.70000000000000107" r="0.70000000000000107" t="0.750000000000003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72431476859602"/>
          <c:y val="0.12208301845843401"/>
          <c:w val="0.66705281884511314"/>
          <c:h val="0.74567199013336116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'initial values'!$J$1</c:f>
              <c:strCache>
                <c:ptCount val="1"/>
                <c:pt idx="0">
                  <c:v>Transmitted power</c:v>
                </c:pt>
              </c:strCache>
            </c:strRef>
          </c:tx>
          <c:spPr>
            <a:ln w="47625"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'initial values'!$C$3:$C$23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Ref>
              <c:f>home_c!$J$3:$J$23</c:f>
              <c:numCache>
                <c:formatCode>0.0</c:formatCode>
                <c:ptCount val="21"/>
                <c:pt idx="0">
                  <c:v>29.000000000000028</c:v>
                </c:pt>
                <c:pt idx="1">
                  <c:v>27.000000000000021</c:v>
                </c:pt>
                <c:pt idx="2">
                  <c:v>26.00000000000124</c:v>
                </c:pt>
                <c:pt idx="3">
                  <c:v>24.999999999999385</c:v>
                </c:pt>
                <c:pt idx="4">
                  <c:v>23.999999999998405</c:v>
                </c:pt>
                <c:pt idx="5">
                  <c:v>22.999999999999179</c:v>
                </c:pt>
                <c:pt idx="6">
                  <c:v>22.000000000001215</c:v>
                </c:pt>
                <c:pt idx="7">
                  <c:v>21.000000000000117</c:v>
                </c:pt>
                <c:pt idx="8">
                  <c:v>19.999999999999464</c:v>
                </c:pt>
                <c:pt idx="9">
                  <c:v>18.999999999998902</c:v>
                </c:pt>
                <c:pt idx="10">
                  <c:v>18.00000000000205</c:v>
                </c:pt>
                <c:pt idx="11">
                  <c:v>17.000000000000306</c:v>
                </c:pt>
                <c:pt idx="12">
                  <c:v>16.000000000002437</c:v>
                </c:pt>
                <c:pt idx="13">
                  <c:v>15.000000000000636</c:v>
                </c:pt>
                <c:pt idx="14">
                  <c:v>14.000000000002379</c:v>
                </c:pt>
                <c:pt idx="15">
                  <c:v>13.000000000002515</c:v>
                </c:pt>
                <c:pt idx="16">
                  <c:v>12.000000000001121</c:v>
                </c:pt>
                <c:pt idx="17">
                  <c:v>10.999999999999998</c:v>
                </c:pt>
                <c:pt idx="18">
                  <c:v>4.0000000000000595</c:v>
                </c:pt>
                <c:pt idx="19">
                  <c:v>1.0000000000000735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D6-4A52-8E0F-F8F514213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954432"/>
        <c:axId val="415954824"/>
      </c:scatterChart>
      <c:scatterChart>
        <c:scatterStyle val="lineMarker"/>
        <c:varyColors val="0"/>
        <c:ser>
          <c:idx val="1"/>
          <c:order val="1"/>
          <c:tx>
            <c:strRef>
              <c:f>'initial values'!$I$1</c:f>
              <c:strCache>
                <c:ptCount val="1"/>
                <c:pt idx="0">
                  <c:v>Total balance at node </c:v>
                </c:pt>
              </c:strCache>
            </c:strRef>
          </c:tx>
          <c:spPr>
            <a:ln w="47625"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'initial values'!$C$3:$C$23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Ref>
              <c:f>home_c!$I$3:$I$23</c:f>
              <c:numCache>
                <c:formatCode>0.0</c:formatCode>
                <c:ptCount val="21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7</c:v>
                </c:pt>
                <c:pt idx="19">
                  <c:v>3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D6-4A52-8E0F-F8F514213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955608"/>
        <c:axId val="415955216"/>
      </c:scatterChart>
      <c:valAx>
        <c:axId val="415954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5954824"/>
        <c:crosses val="autoZero"/>
        <c:crossBetween val="midCat"/>
        <c:majorUnit val="4"/>
        <c:minorUnit val="1"/>
      </c:valAx>
      <c:valAx>
        <c:axId val="415954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15954432"/>
        <c:crosses val="autoZero"/>
        <c:crossBetween val="midCat"/>
      </c:valAx>
      <c:valAx>
        <c:axId val="4159552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415955608"/>
        <c:crosses val="max"/>
        <c:crossBetween val="midCat"/>
      </c:valAx>
      <c:valAx>
        <c:axId val="415955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59552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198626820904119"/>
          <c:y val="1.1560880634270353E-3"/>
          <c:w val="0.70518029967950013"/>
          <c:h val="0.1307202770795742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>
          <a:latin typeface="Arial" pitchFamily="34" charset="0"/>
          <a:cs typeface="Arial" pitchFamily="34" charset="0"/>
        </a:defRPr>
      </a:pPr>
      <a:endParaRPr lang="fi-FI"/>
    </a:p>
  </c:txPr>
  <c:printSettings>
    <c:headerFooter/>
    <c:pageMargins b="0.75000000000000311" l="0.70000000000000107" r="0.70000000000000107" t="0.750000000000003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73110990763089"/>
          <c:y val="0.10306404320168731"/>
          <c:w val="0.65694996607099199"/>
          <c:h val="0.73231452634544569"/>
        </c:manualLayout>
      </c:layout>
      <c:scatterChart>
        <c:scatterStyle val="lineMarker"/>
        <c:varyColors val="0"/>
        <c:ser>
          <c:idx val="1"/>
          <c:order val="0"/>
          <c:tx>
            <c:strRef>
              <c:f>'initial values'!$E$1</c:f>
              <c:strCache>
                <c:ptCount val="1"/>
                <c:pt idx="0">
                  <c:v>Voltage </c:v>
                </c:pt>
              </c:strCache>
            </c:strRef>
          </c:tx>
          <c:spPr>
            <a:ln w="47625"/>
          </c:spPr>
          <c:xVal>
            <c:numRef>
              <c:f>'initial values'!$C$3:$C$24</c:f>
              <c:numCache>
                <c:formatCode>General</c:formatCode>
                <c:ptCount val="22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Ref>
              <c:f>'initial values'!$F$3:$F$24</c:f>
              <c:numCache>
                <c:formatCode>0.0</c:formatCode>
                <c:ptCount val="22"/>
                <c:pt idx="0">
                  <c:v>100</c:v>
                </c:pt>
                <c:pt idx="1">
                  <c:v>95.202322949158258</c:v>
                </c:pt>
                <c:pt idx="2">
                  <c:v>87.949588627678366</c:v>
                </c:pt>
                <c:pt idx="3">
                  <c:v>87.833032250907095</c:v>
                </c:pt>
                <c:pt idx="4">
                  <c:v>87.720815441813144</c:v>
                </c:pt>
                <c:pt idx="5">
                  <c:v>87.612954680416948</c:v>
                </c:pt>
                <c:pt idx="6">
                  <c:v>87.50946587598483</c:v>
                </c:pt>
                <c:pt idx="7">
                  <c:v>87.41036435565762</c:v>
                </c:pt>
                <c:pt idx="8">
                  <c:v>87.315664853410439</c:v>
                </c:pt>
                <c:pt idx="9">
                  <c:v>87.225381499361049</c:v>
                </c:pt>
                <c:pt idx="10">
                  <c:v>87.1395278094448</c:v>
                </c:pt>
                <c:pt idx="11">
                  <c:v>87.058116675473002</c:v>
                </c:pt>
                <c:pt idx="12">
                  <c:v>86.981160355591371</c:v>
                </c:pt>
                <c:pt idx="13">
                  <c:v>86.90867046515487</c:v>
                </c:pt>
                <c:pt idx="14">
                  <c:v>86.840657968034279</c:v>
                </c:pt>
                <c:pt idx="15">
                  <c:v>86.777133168369545</c:v>
                </c:pt>
                <c:pt idx="16">
                  <c:v>86.718105702784172</c:v>
                </c:pt>
                <c:pt idx="17">
                  <c:v>86.663584533074214</c:v>
                </c:pt>
                <c:pt idx="18">
                  <c:v>85.652227295377784</c:v>
                </c:pt>
                <c:pt idx="19">
                  <c:v>84.910267555837777</c:v>
                </c:pt>
                <c:pt idx="20">
                  <c:v>84.887074979105876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4B-45E1-9265-90BBF76801AF}"/>
            </c:ext>
          </c:extLst>
        </c:ser>
        <c:ser>
          <c:idx val="0"/>
          <c:order val="1"/>
          <c:tx>
            <c:v>Upper limit</c:v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'initial values'!$C$3:$C$23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Lit>
              <c:formatCode>General</c:formatCode>
              <c:ptCount val="21"/>
              <c:pt idx="0">
                <c:v>103.5</c:v>
              </c:pt>
              <c:pt idx="1">
                <c:v>103.5</c:v>
              </c:pt>
              <c:pt idx="2">
                <c:v>103.5</c:v>
              </c:pt>
              <c:pt idx="3">
                <c:v>103.5</c:v>
              </c:pt>
              <c:pt idx="4">
                <c:v>103.5</c:v>
              </c:pt>
              <c:pt idx="5">
                <c:v>103.5</c:v>
              </c:pt>
              <c:pt idx="6">
                <c:v>103.5</c:v>
              </c:pt>
              <c:pt idx="7">
                <c:v>103.5</c:v>
              </c:pt>
              <c:pt idx="8">
                <c:v>103.5</c:v>
              </c:pt>
              <c:pt idx="9">
                <c:v>103.5</c:v>
              </c:pt>
              <c:pt idx="10">
                <c:v>103.5</c:v>
              </c:pt>
              <c:pt idx="11">
                <c:v>103.5</c:v>
              </c:pt>
              <c:pt idx="12">
                <c:v>103.5</c:v>
              </c:pt>
              <c:pt idx="13">
                <c:v>103.5</c:v>
              </c:pt>
              <c:pt idx="14">
                <c:v>103.5</c:v>
              </c:pt>
              <c:pt idx="15">
                <c:v>103.5</c:v>
              </c:pt>
              <c:pt idx="16">
                <c:v>103.5</c:v>
              </c:pt>
              <c:pt idx="17">
                <c:v>103.5</c:v>
              </c:pt>
              <c:pt idx="18">
                <c:v>103.5</c:v>
              </c:pt>
              <c:pt idx="19">
                <c:v>103.5</c:v>
              </c:pt>
              <c:pt idx="20">
                <c:v>103.5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5C4B-45E1-9265-90BBF76801AF}"/>
            </c:ext>
          </c:extLst>
        </c:ser>
        <c:ser>
          <c:idx val="2"/>
          <c:order val="2"/>
          <c:tx>
            <c:v>Lower limit</c:v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'initial values'!$C$3:$C$23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Lit>
              <c:formatCode>General</c:formatCode>
              <c:ptCount val="21"/>
              <c:pt idx="0">
                <c:v>96.5</c:v>
              </c:pt>
              <c:pt idx="1">
                <c:v>96.5</c:v>
              </c:pt>
              <c:pt idx="2">
                <c:v>96.5</c:v>
              </c:pt>
              <c:pt idx="3">
                <c:v>96.5</c:v>
              </c:pt>
              <c:pt idx="4">
                <c:v>96.5</c:v>
              </c:pt>
              <c:pt idx="5">
                <c:v>96.5</c:v>
              </c:pt>
              <c:pt idx="6">
                <c:v>96.5</c:v>
              </c:pt>
              <c:pt idx="7">
                <c:v>96.5</c:v>
              </c:pt>
              <c:pt idx="8">
                <c:v>96.5</c:v>
              </c:pt>
              <c:pt idx="9">
                <c:v>96.5</c:v>
              </c:pt>
              <c:pt idx="10">
                <c:v>96.5</c:v>
              </c:pt>
              <c:pt idx="11">
                <c:v>96.5</c:v>
              </c:pt>
              <c:pt idx="12">
                <c:v>96.5</c:v>
              </c:pt>
              <c:pt idx="13">
                <c:v>96.5</c:v>
              </c:pt>
              <c:pt idx="14">
                <c:v>96.5</c:v>
              </c:pt>
              <c:pt idx="15">
                <c:v>96.5</c:v>
              </c:pt>
              <c:pt idx="16">
                <c:v>96.5</c:v>
              </c:pt>
              <c:pt idx="17">
                <c:v>96.5</c:v>
              </c:pt>
              <c:pt idx="18">
                <c:v>96.5</c:v>
              </c:pt>
              <c:pt idx="19">
                <c:v>96.5</c:v>
              </c:pt>
              <c:pt idx="20">
                <c:v>96.5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5C4B-45E1-9265-90BBF7680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104816"/>
        <c:axId val="412105208"/>
      </c:scatterChart>
      <c:valAx>
        <c:axId val="41210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transformer (km)</a:t>
                </a:r>
              </a:p>
            </c:rich>
          </c:tx>
          <c:layout>
            <c:manualLayout>
              <c:xMode val="edge"/>
              <c:yMode val="edge"/>
              <c:x val="0.34547758654300786"/>
              <c:y val="0.89152352216926556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crossAx val="412105208"/>
        <c:crosses val="autoZero"/>
        <c:crossBetween val="midCat"/>
        <c:majorUnit val="4"/>
        <c:minorUnit val="1"/>
      </c:valAx>
      <c:valAx>
        <c:axId val="412105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Transformer=100 </a:t>
                </a:r>
              </a:p>
            </c:rich>
          </c:tx>
          <c:layout/>
          <c:overlay val="0"/>
        </c:title>
        <c:numFmt formatCode="0" sourceLinked="0"/>
        <c:majorTickMark val="in"/>
        <c:minorTickMark val="in"/>
        <c:tickLblPos val="nextTo"/>
        <c:crossAx val="4121048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7035746487452278"/>
          <c:y val="5.2946573900492268E-3"/>
          <c:w val="0.49763206052079284"/>
          <c:h val="9.490728367557826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>
          <a:latin typeface="Arial" pitchFamily="34" charset="0"/>
          <a:cs typeface="Arial" pitchFamily="34" charset="0"/>
        </a:defRPr>
      </a:pPr>
      <a:endParaRPr lang="fi-FI"/>
    </a:p>
  </c:txPr>
  <c:printSettings>
    <c:headerFooter/>
    <c:pageMargins b="0.75000000000000311" l="0.70000000000000107" r="0.70000000000000107" t="0.750000000000003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72431476859602"/>
          <c:y val="0.12208301845843401"/>
          <c:w val="0.66705281884511314"/>
          <c:h val="0.74567199013336116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'initial values'!$J$1</c:f>
              <c:strCache>
                <c:ptCount val="1"/>
                <c:pt idx="0">
                  <c:v>Transmitted power</c:v>
                </c:pt>
              </c:strCache>
            </c:strRef>
          </c:tx>
          <c:spPr>
            <a:ln w="47625"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'initial values'!$C$3:$C$23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Ref>
              <c:f>'initial values'!$J$3:$J$23</c:f>
              <c:numCache>
                <c:formatCode>0.0</c:formatCode>
                <c:ptCount val="21"/>
                <c:pt idx="0">
                  <c:v>29.000000000000028</c:v>
                </c:pt>
                <c:pt idx="1">
                  <c:v>27.000000000000021</c:v>
                </c:pt>
                <c:pt idx="2">
                  <c:v>26.00000000000124</c:v>
                </c:pt>
                <c:pt idx="3">
                  <c:v>24.999999999999385</c:v>
                </c:pt>
                <c:pt idx="4">
                  <c:v>23.999999999998405</c:v>
                </c:pt>
                <c:pt idx="5">
                  <c:v>22.999999999999179</c:v>
                </c:pt>
                <c:pt idx="6">
                  <c:v>22.000000000001215</c:v>
                </c:pt>
                <c:pt idx="7">
                  <c:v>21.000000000000117</c:v>
                </c:pt>
                <c:pt idx="8">
                  <c:v>19.999999999999464</c:v>
                </c:pt>
                <c:pt idx="9">
                  <c:v>18.999999999998902</c:v>
                </c:pt>
                <c:pt idx="10">
                  <c:v>18.00000000000205</c:v>
                </c:pt>
                <c:pt idx="11">
                  <c:v>17.000000000000306</c:v>
                </c:pt>
                <c:pt idx="12">
                  <c:v>16.000000000002437</c:v>
                </c:pt>
                <c:pt idx="13">
                  <c:v>15.000000000000636</c:v>
                </c:pt>
                <c:pt idx="14">
                  <c:v>14.000000000002379</c:v>
                </c:pt>
                <c:pt idx="15">
                  <c:v>13.000000000002515</c:v>
                </c:pt>
                <c:pt idx="16">
                  <c:v>12.000000000001121</c:v>
                </c:pt>
                <c:pt idx="17">
                  <c:v>10.999999999999998</c:v>
                </c:pt>
                <c:pt idx="18">
                  <c:v>4.0000000000000595</c:v>
                </c:pt>
                <c:pt idx="19">
                  <c:v>1.0000000000000735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32-4959-834A-13DFBAF93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105992"/>
        <c:axId val="412106384"/>
      </c:scatterChart>
      <c:scatterChart>
        <c:scatterStyle val="lineMarker"/>
        <c:varyColors val="0"/>
        <c:ser>
          <c:idx val="1"/>
          <c:order val="1"/>
          <c:tx>
            <c:strRef>
              <c:f>'initial values'!$I$1</c:f>
              <c:strCache>
                <c:ptCount val="1"/>
                <c:pt idx="0">
                  <c:v>Total balance at node </c:v>
                </c:pt>
              </c:strCache>
            </c:strRef>
          </c:tx>
          <c:spPr>
            <a:ln w="47625"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'initial values'!$C$3:$C$23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Ref>
              <c:f>'initial values'!$I$3:$I$23</c:f>
              <c:numCache>
                <c:formatCode>0.0</c:formatCode>
                <c:ptCount val="21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7</c:v>
                </c:pt>
                <c:pt idx="19">
                  <c:v>3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32-4959-834A-13DFBAF93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107168"/>
        <c:axId val="412106776"/>
      </c:scatterChart>
      <c:valAx>
        <c:axId val="412105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2106384"/>
        <c:crosses val="autoZero"/>
        <c:crossBetween val="midCat"/>
        <c:majorUnit val="4"/>
        <c:minorUnit val="1"/>
      </c:valAx>
      <c:valAx>
        <c:axId val="412106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12105992"/>
        <c:crosses val="autoZero"/>
        <c:crossBetween val="midCat"/>
      </c:valAx>
      <c:valAx>
        <c:axId val="4121067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412107168"/>
        <c:crosses val="max"/>
        <c:crossBetween val="midCat"/>
      </c:valAx>
      <c:valAx>
        <c:axId val="41210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21067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152287056267702"/>
          <c:y val="3.7897123464448105E-3"/>
          <c:w val="0.6803156219819414"/>
          <c:h val="0.1280866773655790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>
          <a:latin typeface="Arial" pitchFamily="34" charset="0"/>
          <a:cs typeface="Arial" pitchFamily="34" charset="0"/>
        </a:defRPr>
      </a:pPr>
      <a:endParaRPr lang="fi-FI"/>
    </a:p>
  </c:txPr>
  <c:printSettings>
    <c:headerFooter/>
    <c:pageMargins b="0.75000000000000311" l="0.70000000000000107" r="0.70000000000000107" t="0.750000000000003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72431476859602"/>
          <c:y val="0.12208301845843401"/>
          <c:w val="0.66705281884511314"/>
          <c:h val="0.74567199013336116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'initial values'!$L$1</c:f>
              <c:strCache>
                <c:ptCount val="1"/>
                <c:pt idx="0">
                  <c:v>Current</c:v>
                </c:pt>
              </c:strCache>
            </c:strRef>
          </c:tx>
          <c:spPr>
            <a:ln w="47625"/>
          </c:spPr>
          <c:xVal>
            <c:numRef>
              <c:f>'initial values'!$C$3:$C$23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Ref>
              <c:f>home_a!$L$3:$L$23</c:f>
              <c:numCache>
                <c:formatCode>0.0</c:formatCode>
                <c:ptCount val="21"/>
                <c:pt idx="0">
                  <c:v>1523.0720796322983</c:v>
                </c:pt>
                <c:pt idx="1">
                  <c:v>1534.9702267682312</c:v>
                </c:pt>
                <c:pt idx="2">
                  <c:v>1480.0809748733641</c:v>
                </c:pt>
                <c:pt idx="3">
                  <c:v>1424.975353573996</c:v>
                </c:pt>
                <c:pt idx="4">
                  <c:v>1369.6604621737995</c:v>
                </c:pt>
                <c:pt idx="5">
                  <c:v>1314.1435483444689</c:v>
                </c:pt>
                <c:pt idx="6">
                  <c:v>1258.4320041549665</c:v>
                </c:pt>
                <c:pt idx="7">
                  <c:v>1202.5333618690233</c:v>
                </c:pt>
                <c:pt idx="8">
                  <c:v>1146.4552895160436</c:v>
                </c:pt>
                <c:pt idx="9">
                  <c:v>1090.2055862379566</c:v>
                </c:pt>
                <c:pt idx="10">
                  <c:v>1033.7921774198692</c:v>
                </c:pt>
                <c:pt idx="11">
                  <c:v>977.22310960798211</c:v>
                </c:pt>
                <c:pt idx="12">
                  <c:v>920.50654522539674</c:v>
                </c:pt>
                <c:pt idx="13">
                  <c:v>863.6507570867368</c:v>
                </c:pt>
                <c:pt idx="14">
                  <c:v>806.66412272682737</c:v>
                </c:pt>
                <c:pt idx="15">
                  <c:v>749.55511854458894</c:v>
                </c:pt>
                <c:pt idx="16">
                  <c:v>692.33231377715822</c:v>
                </c:pt>
                <c:pt idx="17">
                  <c:v>642.13157948979642</c:v>
                </c:pt>
                <c:pt idx="18">
                  <c:v>235.54277445714217</c:v>
                </c:pt>
                <c:pt idx="19">
                  <c:v>58.901782176274409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28-4F7B-B696-8F8BA2B55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473016"/>
        <c:axId val="414473408"/>
      </c:scatterChart>
      <c:scatterChart>
        <c:scatterStyle val="lineMarker"/>
        <c:varyColors val="0"/>
        <c:ser>
          <c:idx val="1"/>
          <c:order val="1"/>
          <c:tx>
            <c:strRef>
              <c:f>'initial values'!$E$1</c:f>
              <c:strCache>
                <c:ptCount val="1"/>
                <c:pt idx="0">
                  <c:v>Voltage </c:v>
                </c:pt>
              </c:strCache>
            </c:strRef>
          </c:tx>
          <c:spPr>
            <a:ln w="47625"/>
          </c:spPr>
          <c:xVal>
            <c:numRef>
              <c:f>'initial values'!$C$3:$C$23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Ref>
              <c:f>home_a!$E$3:$E$23</c:f>
              <c:numCache>
                <c:formatCode>0</c:formatCode>
                <c:ptCount val="21"/>
                <c:pt idx="0" formatCode="General">
                  <c:v>20000</c:v>
                </c:pt>
                <c:pt idx="1">
                  <c:v>19040.464589831652</c:v>
                </c:pt>
                <c:pt idx="2">
                  <c:v>17589.917725535674</c:v>
                </c:pt>
                <c:pt idx="3">
                  <c:v>17566.606450181418</c:v>
                </c:pt>
                <c:pt idx="4">
                  <c:v>17544.163088362628</c:v>
                </c:pt>
                <c:pt idx="5">
                  <c:v>17522.59093608339</c:v>
                </c:pt>
                <c:pt idx="6">
                  <c:v>17501.893175196965</c:v>
                </c:pt>
                <c:pt idx="7">
                  <c:v>17482.072871131524</c:v>
                </c:pt>
                <c:pt idx="8">
                  <c:v>17463.132970682087</c:v>
                </c:pt>
                <c:pt idx="9">
                  <c:v>17445.076299872209</c:v>
                </c:pt>
                <c:pt idx="10">
                  <c:v>17427.905561888962</c:v>
                </c:pt>
                <c:pt idx="11">
                  <c:v>17411.623335094599</c:v>
                </c:pt>
                <c:pt idx="12">
                  <c:v>17396.232071118273</c:v>
                </c:pt>
                <c:pt idx="13">
                  <c:v>17381.734093030973</c:v>
                </c:pt>
                <c:pt idx="14">
                  <c:v>17368.131593606857</c:v>
                </c:pt>
                <c:pt idx="15">
                  <c:v>17355.426633673909</c:v>
                </c:pt>
                <c:pt idx="16">
                  <c:v>17343.621140556832</c:v>
                </c:pt>
                <c:pt idx="17">
                  <c:v>17332.716906614842</c:v>
                </c:pt>
                <c:pt idx="18">
                  <c:v>17130.445459075556</c:v>
                </c:pt>
                <c:pt idx="19">
                  <c:v>16982.053511167556</c:v>
                </c:pt>
                <c:pt idx="20">
                  <c:v>16977.414995821175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28-4F7B-B696-8F8BA2B55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474192"/>
        <c:axId val="414473800"/>
      </c:scatterChart>
      <c:valAx>
        <c:axId val="414473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4473408"/>
        <c:crosses val="autoZero"/>
        <c:crossBetween val="midCat"/>
        <c:majorUnit val="4"/>
        <c:minorUnit val="1"/>
      </c:valAx>
      <c:valAx>
        <c:axId val="414473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14473016"/>
        <c:crosses val="autoZero"/>
        <c:crossBetween val="midCat"/>
      </c:valAx>
      <c:valAx>
        <c:axId val="4144738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4474192"/>
        <c:crosses val="max"/>
        <c:crossBetween val="midCat"/>
      </c:valAx>
      <c:valAx>
        <c:axId val="414474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44738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906812163229768"/>
          <c:y val="1.9535296146214139E-2"/>
          <c:w val="0.65483679295911912"/>
          <c:h val="0.10470051234754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>
          <a:latin typeface="Arial" pitchFamily="34" charset="0"/>
          <a:cs typeface="Arial" pitchFamily="34" charset="0"/>
        </a:defRPr>
      </a:pPr>
      <a:endParaRPr lang="fi-FI"/>
    </a:p>
  </c:txPr>
  <c:printSettings>
    <c:headerFooter/>
    <c:pageMargins b="0.75000000000000311" l="0.70000000000000107" r="0.70000000000000107" t="0.750000000000003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73110990763089"/>
          <c:y val="0.16777222546469975"/>
          <c:w val="0.84319954751707693"/>
          <c:h val="0.65628801174716378"/>
        </c:manualLayout>
      </c:layout>
      <c:scatterChart>
        <c:scatterStyle val="lineMarker"/>
        <c:varyColors val="0"/>
        <c:ser>
          <c:idx val="1"/>
          <c:order val="0"/>
          <c:tx>
            <c:strRef>
              <c:f>'initial values'!$E$1</c:f>
              <c:strCache>
                <c:ptCount val="1"/>
                <c:pt idx="0">
                  <c:v>Voltage </c:v>
                </c:pt>
              </c:strCache>
            </c:strRef>
          </c:tx>
          <c:spPr>
            <a:ln w="47625"/>
          </c:spPr>
          <c:xVal>
            <c:numRef>
              <c:f>'initial values'!$C$3:$C$24</c:f>
              <c:numCache>
                <c:formatCode>General</c:formatCode>
                <c:ptCount val="22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Ref>
              <c:f>home_a!$F$3:$F$24</c:f>
              <c:numCache>
                <c:formatCode>0.0</c:formatCode>
                <c:ptCount val="22"/>
                <c:pt idx="0">
                  <c:v>100</c:v>
                </c:pt>
                <c:pt idx="1">
                  <c:v>95.202322949158258</c:v>
                </c:pt>
                <c:pt idx="2">
                  <c:v>87.949588627678366</c:v>
                </c:pt>
                <c:pt idx="3">
                  <c:v>87.833032250907095</c:v>
                </c:pt>
                <c:pt idx="4">
                  <c:v>87.720815441813144</c:v>
                </c:pt>
                <c:pt idx="5">
                  <c:v>87.612954680416948</c:v>
                </c:pt>
                <c:pt idx="6">
                  <c:v>87.50946587598483</c:v>
                </c:pt>
                <c:pt idx="7">
                  <c:v>87.41036435565762</c:v>
                </c:pt>
                <c:pt idx="8">
                  <c:v>87.315664853410439</c:v>
                </c:pt>
                <c:pt idx="9">
                  <c:v>87.225381499361049</c:v>
                </c:pt>
                <c:pt idx="10">
                  <c:v>87.1395278094448</c:v>
                </c:pt>
                <c:pt idx="11">
                  <c:v>87.058116675473002</c:v>
                </c:pt>
                <c:pt idx="12">
                  <c:v>86.981160355591371</c:v>
                </c:pt>
                <c:pt idx="13">
                  <c:v>86.90867046515487</c:v>
                </c:pt>
                <c:pt idx="14">
                  <c:v>86.840657968034279</c:v>
                </c:pt>
                <c:pt idx="15">
                  <c:v>86.777133168369545</c:v>
                </c:pt>
                <c:pt idx="16">
                  <c:v>86.718105702784172</c:v>
                </c:pt>
                <c:pt idx="17">
                  <c:v>86.663584533074214</c:v>
                </c:pt>
                <c:pt idx="18">
                  <c:v>85.652227295377784</c:v>
                </c:pt>
                <c:pt idx="19">
                  <c:v>84.910267555837777</c:v>
                </c:pt>
                <c:pt idx="20">
                  <c:v>84.887074979105876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14-419A-B0CF-F6B37B9BC0AA}"/>
            </c:ext>
          </c:extLst>
        </c:ser>
        <c:ser>
          <c:idx val="0"/>
          <c:order val="1"/>
          <c:tx>
            <c:v>Upper limit</c:v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'initial values'!$C$3:$C$23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Lit>
              <c:formatCode>General</c:formatCode>
              <c:ptCount val="21"/>
              <c:pt idx="0">
                <c:v>103.5</c:v>
              </c:pt>
              <c:pt idx="1">
                <c:v>103.5</c:v>
              </c:pt>
              <c:pt idx="2">
                <c:v>103.5</c:v>
              </c:pt>
              <c:pt idx="3">
                <c:v>103.5</c:v>
              </c:pt>
              <c:pt idx="4">
                <c:v>103.5</c:v>
              </c:pt>
              <c:pt idx="5">
                <c:v>103.5</c:v>
              </c:pt>
              <c:pt idx="6">
                <c:v>103.5</c:v>
              </c:pt>
              <c:pt idx="7">
                <c:v>103.5</c:v>
              </c:pt>
              <c:pt idx="8">
                <c:v>103.5</c:v>
              </c:pt>
              <c:pt idx="9">
                <c:v>103.5</c:v>
              </c:pt>
              <c:pt idx="10">
                <c:v>103.5</c:v>
              </c:pt>
              <c:pt idx="11">
                <c:v>103.5</c:v>
              </c:pt>
              <c:pt idx="12">
                <c:v>103.5</c:v>
              </c:pt>
              <c:pt idx="13">
                <c:v>103.5</c:v>
              </c:pt>
              <c:pt idx="14">
                <c:v>103.5</c:v>
              </c:pt>
              <c:pt idx="15">
                <c:v>103.5</c:v>
              </c:pt>
              <c:pt idx="16">
                <c:v>103.5</c:v>
              </c:pt>
              <c:pt idx="17">
                <c:v>103.5</c:v>
              </c:pt>
              <c:pt idx="18">
                <c:v>103.5</c:v>
              </c:pt>
              <c:pt idx="19">
                <c:v>103.5</c:v>
              </c:pt>
              <c:pt idx="20">
                <c:v>103.5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FE14-419A-B0CF-F6B37B9BC0AA}"/>
            </c:ext>
          </c:extLst>
        </c:ser>
        <c:ser>
          <c:idx val="2"/>
          <c:order val="2"/>
          <c:tx>
            <c:v>Lower limit</c:v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'initial values'!$C$3:$C$23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Lit>
              <c:formatCode>General</c:formatCode>
              <c:ptCount val="21"/>
              <c:pt idx="0">
                <c:v>96.5</c:v>
              </c:pt>
              <c:pt idx="1">
                <c:v>96.5</c:v>
              </c:pt>
              <c:pt idx="2">
                <c:v>96.5</c:v>
              </c:pt>
              <c:pt idx="3">
                <c:v>96.5</c:v>
              </c:pt>
              <c:pt idx="4">
                <c:v>96.5</c:v>
              </c:pt>
              <c:pt idx="5">
                <c:v>96.5</c:v>
              </c:pt>
              <c:pt idx="6">
                <c:v>96.5</c:v>
              </c:pt>
              <c:pt idx="7">
                <c:v>96.5</c:v>
              </c:pt>
              <c:pt idx="8">
                <c:v>96.5</c:v>
              </c:pt>
              <c:pt idx="9">
                <c:v>96.5</c:v>
              </c:pt>
              <c:pt idx="10">
                <c:v>96.5</c:v>
              </c:pt>
              <c:pt idx="11">
                <c:v>96.5</c:v>
              </c:pt>
              <c:pt idx="12">
                <c:v>96.5</c:v>
              </c:pt>
              <c:pt idx="13">
                <c:v>96.5</c:v>
              </c:pt>
              <c:pt idx="14">
                <c:v>96.5</c:v>
              </c:pt>
              <c:pt idx="15">
                <c:v>96.5</c:v>
              </c:pt>
              <c:pt idx="16">
                <c:v>96.5</c:v>
              </c:pt>
              <c:pt idx="17">
                <c:v>96.5</c:v>
              </c:pt>
              <c:pt idx="18">
                <c:v>96.5</c:v>
              </c:pt>
              <c:pt idx="19">
                <c:v>96.5</c:v>
              </c:pt>
              <c:pt idx="20">
                <c:v>96.5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FE14-419A-B0CF-F6B37B9BC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474976"/>
        <c:axId val="414475368"/>
      </c:scatterChart>
      <c:valAx>
        <c:axId val="41447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transformer (km)</a:t>
                </a:r>
              </a:p>
            </c:rich>
          </c:tx>
          <c:layout>
            <c:manualLayout>
              <c:xMode val="edge"/>
              <c:yMode val="edge"/>
              <c:x val="0.34700399598420678"/>
              <c:y val="0.89938108780881165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crossAx val="414475368"/>
        <c:crosses val="autoZero"/>
        <c:crossBetween val="midCat"/>
        <c:majorUnit val="4"/>
        <c:minorUnit val="1"/>
      </c:valAx>
      <c:valAx>
        <c:axId val="414475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Transformer=100 </a:t>
                </a:r>
              </a:p>
            </c:rich>
          </c:tx>
          <c:layout/>
          <c:overlay val="0"/>
        </c:title>
        <c:numFmt formatCode="0" sourceLinked="0"/>
        <c:majorTickMark val="in"/>
        <c:minorTickMark val="in"/>
        <c:tickLblPos val="nextTo"/>
        <c:crossAx val="4144749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9935877420010831"/>
          <c:y val="3.1523068451564579E-2"/>
          <c:w val="0.49610567581944626"/>
          <c:h val="0.109290076162703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>
          <a:latin typeface="Arial" pitchFamily="34" charset="0"/>
          <a:cs typeface="Arial" pitchFamily="34" charset="0"/>
        </a:defRPr>
      </a:pPr>
      <a:endParaRPr lang="fi-FI"/>
    </a:p>
  </c:txPr>
  <c:printSettings>
    <c:headerFooter/>
    <c:pageMargins b="0.75000000000000311" l="0.70000000000000107" r="0.70000000000000107" t="0.750000000000003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72431476859602"/>
          <c:y val="0.12208301845843401"/>
          <c:w val="0.66705281884511314"/>
          <c:h val="0.74567199013336116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'initial values'!$J$1</c:f>
              <c:strCache>
                <c:ptCount val="1"/>
                <c:pt idx="0">
                  <c:v>Transmitted power</c:v>
                </c:pt>
              </c:strCache>
            </c:strRef>
          </c:tx>
          <c:spPr>
            <a:ln w="47625"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'initial values'!$C$3:$C$23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Ref>
              <c:f>home_a!$J$3:$J$23</c:f>
              <c:numCache>
                <c:formatCode>0.0</c:formatCode>
                <c:ptCount val="21"/>
                <c:pt idx="0">
                  <c:v>29.000000000000028</c:v>
                </c:pt>
                <c:pt idx="1">
                  <c:v>27.000000000000021</c:v>
                </c:pt>
                <c:pt idx="2">
                  <c:v>26.00000000000124</c:v>
                </c:pt>
                <c:pt idx="3">
                  <c:v>24.999999999999385</c:v>
                </c:pt>
                <c:pt idx="4">
                  <c:v>23.999999999998405</c:v>
                </c:pt>
                <c:pt idx="5">
                  <c:v>22.999999999999179</c:v>
                </c:pt>
                <c:pt idx="6">
                  <c:v>22.000000000001215</c:v>
                </c:pt>
                <c:pt idx="7">
                  <c:v>21.000000000000117</c:v>
                </c:pt>
                <c:pt idx="8">
                  <c:v>19.999999999999464</c:v>
                </c:pt>
                <c:pt idx="9">
                  <c:v>18.999999999998902</c:v>
                </c:pt>
                <c:pt idx="10">
                  <c:v>18.00000000000205</c:v>
                </c:pt>
                <c:pt idx="11">
                  <c:v>17.000000000000306</c:v>
                </c:pt>
                <c:pt idx="12">
                  <c:v>16.000000000002437</c:v>
                </c:pt>
                <c:pt idx="13">
                  <c:v>15.000000000000636</c:v>
                </c:pt>
                <c:pt idx="14">
                  <c:v>14.000000000002379</c:v>
                </c:pt>
                <c:pt idx="15">
                  <c:v>13.000000000002515</c:v>
                </c:pt>
                <c:pt idx="16">
                  <c:v>12.000000000001121</c:v>
                </c:pt>
                <c:pt idx="17">
                  <c:v>10.999999999999998</c:v>
                </c:pt>
                <c:pt idx="18">
                  <c:v>4.0000000000000595</c:v>
                </c:pt>
                <c:pt idx="19">
                  <c:v>1.0000000000000735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4B-44B5-B01B-691AE5FFA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476152"/>
        <c:axId val="414476544"/>
      </c:scatterChart>
      <c:scatterChart>
        <c:scatterStyle val="lineMarker"/>
        <c:varyColors val="0"/>
        <c:ser>
          <c:idx val="1"/>
          <c:order val="1"/>
          <c:tx>
            <c:strRef>
              <c:f>'initial values'!$I$1</c:f>
              <c:strCache>
                <c:ptCount val="1"/>
                <c:pt idx="0">
                  <c:v>Total balance at node </c:v>
                </c:pt>
              </c:strCache>
            </c:strRef>
          </c:tx>
          <c:spPr>
            <a:ln w="47625"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'initial values'!$C$3:$C$23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Ref>
              <c:f>home_a!$I$3:$I$23</c:f>
              <c:numCache>
                <c:formatCode>0.0</c:formatCode>
                <c:ptCount val="21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7</c:v>
                </c:pt>
                <c:pt idx="19">
                  <c:v>3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4B-44B5-B01B-691AE5FFA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477328"/>
        <c:axId val="414476936"/>
      </c:scatterChart>
      <c:valAx>
        <c:axId val="414476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4476544"/>
        <c:crosses val="autoZero"/>
        <c:crossBetween val="midCat"/>
        <c:majorUnit val="4"/>
        <c:minorUnit val="1"/>
      </c:valAx>
      <c:valAx>
        <c:axId val="414476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14476152"/>
        <c:crosses val="autoZero"/>
        <c:crossBetween val="midCat"/>
      </c:valAx>
      <c:valAx>
        <c:axId val="4144769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414477328"/>
        <c:crosses val="max"/>
        <c:crossBetween val="midCat"/>
      </c:valAx>
      <c:valAx>
        <c:axId val="414477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44769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198626820904119"/>
          <c:y val="1.1560880634270353E-3"/>
          <c:w val="0.70518029967950013"/>
          <c:h val="0.1307202770795742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>
          <a:latin typeface="Arial" pitchFamily="34" charset="0"/>
          <a:cs typeface="Arial" pitchFamily="34" charset="0"/>
        </a:defRPr>
      </a:pPr>
      <a:endParaRPr lang="fi-FI"/>
    </a:p>
  </c:txPr>
  <c:printSettings>
    <c:headerFooter/>
    <c:pageMargins b="0.75000000000000311" l="0.70000000000000107" r="0.70000000000000107" t="0.750000000000003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72431476859602"/>
          <c:y val="0.12208301845843401"/>
          <c:w val="0.66705281884511314"/>
          <c:h val="0.74567199013336116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'initial values'!$L$1</c:f>
              <c:strCache>
                <c:ptCount val="1"/>
                <c:pt idx="0">
                  <c:v>Current</c:v>
                </c:pt>
              </c:strCache>
            </c:strRef>
          </c:tx>
          <c:spPr>
            <a:ln w="47625"/>
          </c:spPr>
          <c:xVal>
            <c:numRef>
              <c:f>'initial values'!$C$3:$C$23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Ref>
              <c:f>home_b!$L$3:$L$23</c:f>
              <c:numCache>
                <c:formatCode>0.0</c:formatCode>
                <c:ptCount val="21"/>
                <c:pt idx="0">
                  <c:v>1523.0720796322983</c:v>
                </c:pt>
                <c:pt idx="1">
                  <c:v>1534.9702267682312</c:v>
                </c:pt>
                <c:pt idx="2">
                  <c:v>1480.0809748733641</c:v>
                </c:pt>
                <c:pt idx="3">
                  <c:v>1424.975353573996</c:v>
                </c:pt>
                <c:pt idx="4">
                  <c:v>1369.6604621737995</c:v>
                </c:pt>
                <c:pt idx="5">
                  <c:v>1314.1435483444689</c:v>
                </c:pt>
                <c:pt idx="6">
                  <c:v>1258.4320041549665</c:v>
                </c:pt>
                <c:pt idx="7">
                  <c:v>1202.5333618690233</c:v>
                </c:pt>
                <c:pt idx="8">
                  <c:v>1146.4552895160436</c:v>
                </c:pt>
                <c:pt idx="9">
                  <c:v>1090.2055862379566</c:v>
                </c:pt>
                <c:pt idx="10">
                  <c:v>1033.7921774198692</c:v>
                </c:pt>
                <c:pt idx="11">
                  <c:v>977.22310960798211</c:v>
                </c:pt>
                <c:pt idx="12">
                  <c:v>920.50654522539674</c:v>
                </c:pt>
                <c:pt idx="13">
                  <c:v>863.6507570867368</c:v>
                </c:pt>
                <c:pt idx="14">
                  <c:v>806.66412272682737</c:v>
                </c:pt>
                <c:pt idx="15">
                  <c:v>749.55511854458894</c:v>
                </c:pt>
                <c:pt idx="16">
                  <c:v>692.33231377715822</c:v>
                </c:pt>
                <c:pt idx="17">
                  <c:v>642.13157948979642</c:v>
                </c:pt>
                <c:pt idx="18">
                  <c:v>235.54277445714217</c:v>
                </c:pt>
                <c:pt idx="19">
                  <c:v>58.901782176274409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FD-4D36-8FF3-710BC15C9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110304"/>
        <c:axId val="415066232"/>
      </c:scatterChart>
      <c:scatterChart>
        <c:scatterStyle val="lineMarker"/>
        <c:varyColors val="0"/>
        <c:ser>
          <c:idx val="1"/>
          <c:order val="1"/>
          <c:tx>
            <c:strRef>
              <c:f>'initial values'!$E$1</c:f>
              <c:strCache>
                <c:ptCount val="1"/>
                <c:pt idx="0">
                  <c:v>Voltage </c:v>
                </c:pt>
              </c:strCache>
            </c:strRef>
          </c:tx>
          <c:spPr>
            <a:ln w="47625"/>
          </c:spPr>
          <c:xVal>
            <c:numRef>
              <c:f>'initial values'!$C$3:$C$23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Ref>
              <c:f>home_b!$E$3:$E$23</c:f>
              <c:numCache>
                <c:formatCode>0</c:formatCode>
                <c:ptCount val="21"/>
                <c:pt idx="0" formatCode="General">
                  <c:v>20000</c:v>
                </c:pt>
                <c:pt idx="1">
                  <c:v>19040.464589831652</c:v>
                </c:pt>
                <c:pt idx="2">
                  <c:v>17589.917725535674</c:v>
                </c:pt>
                <c:pt idx="3">
                  <c:v>17566.606450181418</c:v>
                </c:pt>
                <c:pt idx="4">
                  <c:v>17544.163088362628</c:v>
                </c:pt>
                <c:pt idx="5">
                  <c:v>17522.59093608339</c:v>
                </c:pt>
                <c:pt idx="6">
                  <c:v>17501.893175196965</c:v>
                </c:pt>
                <c:pt idx="7">
                  <c:v>17482.072871131524</c:v>
                </c:pt>
                <c:pt idx="8">
                  <c:v>17463.132970682087</c:v>
                </c:pt>
                <c:pt idx="9">
                  <c:v>17445.076299872209</c:v>
                </c:pt>
                <c:pt idx="10">
                  <c:v>17427.905561888962</c:v>
                </c:pt>
                <c:pt idx="11">
                  <c:v>17411.623335094599</c:v>
                </c:pt>
                <c:pt idx="12">
                  <c:v>17396.232071118273</c:v>
                </c:pt>
                <c:pt idx="13">
                  <c:v>17381.734093030973</c:v>
                </c:pt>
                <c:pt idx="14">
                  <c:v>17368.131593606857</c:v>
                </c:pt>
                <c:pt idx="15">
                  <c:v>17355.426633673909</c:v>
                </c:pt>
                <c:pt idx="16">
                  <c:v>17343.621140556832</c:v>
                </c:pt>
                <c:pt idx="17">
                  <c:v>17332.716906614842</c:v>
                </c:pt>
                <c:pt idx="18">
                  <c:v>17130.445459075556</c:v>
                </c:pt>
                <c:pt idx="19">
                  <c:v>16982.053511167556</c:v>
                </c:pt>
                <c:pt idx="20">
                  <c:v>16977.414995821175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FD-4D36-8FF3-710BC15C9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067016"/>
        <c:axId val="415066624"/>
      </c:scatterChart>
      <c:valAx>
        <c:axId val="41211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5066232"/>
        <c:crosses val="autoZero"/>
        <c:crossBetween val="midCat"/>
        <c:majorUnit val="4"/>
        <c:minorUnit val="1"/>
      </c:valAx>
      <c:valAx>
        <c:axId val="415066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12110304"/>
        <c:crosses val="autoZero"/>
        <c:crossBetween val="midCat"/>
      </c:valAx>
      <c:valAx>
        <c:axId val="4150666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5067016"/>
        <c:crosses val="max"/>
        <c:crossBetween val="midCat"/>
      </c:valAx>
      <c:valAx>
        <c:axId val="415067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50666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906812163229768"/>
          <c:y val="1.9535296146214139E-2"/>
          <c:w val="0.65483679295911912"/>
          <c:h val="0.10470051234754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>
          <a:latin typeface="Arial" pitchFamily="34" charset="0"/>
          <a:cs typeface="Arial" pitchFamily="34" charset="0"/>
        </a:defRPr>
      </a:pPr>
      <a:endParaRPr lang="fi-FI"/>
    </a:p>
  </c:txPr>
  <c:printSettings>
    <c:headerFooter/>
    <c:pageMargins b="0.75000000000000311" l="0.70000000000000107" r="0.70000000000000107" t="0.750000000000003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73110990763089"/>
          <c:y val="0.16253384837166904"/>
          <c:w val="0.84319954751707693"/>
          <c:h val="0.66152638884019455"/>
        </c:manualLayout>
      </c:layout>
      <c:scatterChart>
        <c:scatterStyle val="lineMarker"/>
        <c:varyColors val="0"/>
        <c:ser>
          <c:idx val="1"/>
          <c:order val="0"/>
          <c:tx>
            <c:strRef>
              <c:f>'initial values'!$E$1</c:f>
              <c:strCache>
                <c:ptCount val="1"/>
                <c:pt idx="0">
                  <c:v>Voltage </c:v>
                </c:pt>
              </c:strCache>
            </c:strRef>
          </c:tx>
          <c:spPr>
            <a:ln w="47625"/>
          </c:spPr>
          <c:xVal>
            <c:numRef>
              <c:f>'initial values'!$C$3:$C$24</c:f>
              <c:numCache>
                <c:formatCode>General</c:formatCode>
                <c:ptCount val="22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Ref>
              <c:f>home_b!$F$3:$F$24</c:f>
              <c:numCache>
                <c:formatCode>0.0</c:formatCode>
                <c:ptCount val="22"/>
                <c:pt idx="0">
                  <c:v>100</c:v>
                </c:pt>
                <c:pt idx="1">
                  <c:v>95.202322949158258</c:v>
                </c:pt>
                <c:pt idx="2">
                  <c:v>87.949588627678366</c:v>
                </c:pt>
                <c:pt idx="3">
                  <c:v>87.833032250907095</c:v>
                </c:pt>
                <c:pt idx="4">
                  <c:v>87.720815441813144</c:v>
                </c:pt>
                <c:pt idx="5">
                  <c:v>87.612954680416948</c:v>
                </c:pt>
                <c:pt idx="6">
                  <c:v>87.50946587598483</c:v>
                </c:pt>
                <c:pt idx="7">
                  <c:v>87.41036435565762</c:v>
                </c:pt>
                <c:pt idx="8">
                  <c:v>87.315664853410439</c:v>
                </c:pt>
                <c:pt idx="9">
                  <c:v>87.225381499361049</c:v>
                </c:pt>
                <c:pt idx="10">
                  <c:v>87.1395278094448</c:v>
                </c:pt>
                <c:pt idx="11">
                  <c:v>87.058116675473002</c:v>
                </c:pt>
                <c:pt idx="12">
                  <c:v>86.981160355591371</c:v>
                </c:pt>
                <c:pt idx="13">
                  <c:v>86.90867046515487</c:v>
                </c:pt>
                <c:pt idx="14">
                  <c:v>86.840657968034279</c:v>
                </c:pt>
                <c:pt idx="15">
                  <c:v>86.777133168369545</c:v>
                </c:pt>
                <c:pt idx="16">
                  <c:v>86.718105702784172</c:v>
                </c:pt>
                <c:pt idx="17">
                  <c:v>86.663584533074214</c:v>
                </c:pt>
                <c:pt idx="18">
                  <c:v>85.652227295377784</c:v>
                </c:pt>
                <c:pt idx="19">
                  <c:v>84.910267555837777</c:v>
                </c:pt>
                <c:pt idx="20">
                  <c:v>84.887074979105876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F9-4B35-A698-5CAC0E9C2915}"/>
            </c:ext>
          </c:extLst>
        </c:ser>
        <c:ser>
          <c:idx val="0"/>
          <c:order val="1"/>
          <c:tx>
            <c:v>Upper limit</c:v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'initial values'!$C$3:$C$23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Lit>
              <c:formatCode>General</c:formatCode>
              <c:ptCount val="21"/>
              <c:pt idx="0">
                <c:v>103.5</c:v>
              </c:pt>
              <c:pt idx="1">
                <c:v>103.5</c:v>
              </c:pt>
              <c:pt idx="2">
                <c:v>103.5</c:v>
              </c:pt>
              <c:pt idx="3">
                <c:v>103.5</c:v>
              </c:pt>
              <c:pt idx="4">
                <c:v>103.5</c:v>
              </c:pt>
              <c:pt idx="5">
                <c:v>103.5</c:v>
              </c:pt>
              <c:pt idx="6">
                <c:v>103.5</c:v>
              </c:pt>
              <c:pt idx="7">
                <c:v>103.5</c:v>
              </c:pt>
              <c:pt idx="8">
                <c:v>103.5</c:v>
              </c:pt>
              <c:pt idx="9">
                <c:v>103.5</c:v>
              </c:pt>
              <c:pt idx="10">
                <c:v>103.5</c:v>
              </c:pt>
              <c:pt idx="11">
                <c:v>103.5</c:v>
              </c:pt>
              <c:pt idx="12">
                <c:v>103.5</c:v>
              </c:pt>
              <c:pt idx="13">
                <c:v>103.5</c:v>
              </c:pt>
              <c:pt idx="14">
                <c:v>103.5</c:v>
              </c:pt>
              <c:pt idx="15">
                <c:v>103.5</c:v>
              </c:pt>
              <c:pt idx="16">
                <c:v>103.5</c:v>
              </c:pt>
              <c:pt idx="17">
                <c:v>103.5</c:v>
              </c:pt>
              <c:pt idx="18">
                <c:v>103.5</c:v>
              </c:pt>
              <c:pt idx="19">
                <c:v>103.5</c:v>
              </c:pt>
              <c:pt idx="20">
                <c:v>103.5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96F9-4B35-A698-5CAC0E9C2915}"/>
            </c:ext>
          </c:extLst>
        </c:ser>
        <c:ser>
          <c:idx val="2"/>
          <c:order val="2"/>
          <c:tx>
            <c:v>Lower limit</c:v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'initial values'!$C$3:$C$23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Lit>
              <c:formatCode>General</c:formatCode>
              <c:ptCount val="21"/>
              <c:pt idx="0">
                <c:v>96.5</c:v>
              </c:pt>
              <c:pt idx="1">
                <c:v>96.5</c:v>
              </c:pt>
              <c:pt idx="2">
                <c:v>96.5</c:v>
              </c:pt>
              <c:pt idx="3">
                <c:v>96.5</c:v>
              </c:pt>
              <c:pt idx="4">
                <c:v>96.5</c:v>
              </c:pt>
              <c:pt idx="5">
                <c:v>96.5</c:v>
              </c:pt>
              <c:pt idx="6">
                <c:v>96.5</c:v>
              </c:pt>
              <c:pt idx="7">
                <c:v>96.5</c:v>
              </c:pt>
              <c:pt idx="8">
                <c:v>96.5</c:v>
              </c:pt>
              <c:pt idx="9">
                <c:v>96.5</c:v>
              </c:pt>
              <c:pt idx="10">
                <c:v>96.5</c:v>
              </c:pt>
              <c:pt idx="11">
                <c:v>96.5</c:v>
              </c:pt>
              <c:pt idx="12">
                <c:v>96.5</c:v>
              </c:pt>
              <c:pt idx="13">
                <c:v>96.5</c:v>
              </c:pt>
              <c:pt idx="14">
                <c:v>96.5</c:v>
              </c:pt>
              <c:pt idx="15">
                <c:v>96.5</c:v>
              </c:pt>
              <c:pt idx="16">
                <c:v>96.5</c:v>
              </c:pt>
              <c:pt idx="17">
                <c:v>96.5</c:v>
              </c:pt>
              <c:pt idx="18">
                <c:v>96.5</c:v>
              </c:pt>
              <c:pt idx="19">
                <c:v>96.5</c:v>
              </c:pt>
              <c:pt idx="20">
                <c:v>96.5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96F9-4B35-A698-5CAC0E9C2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067800"/>
        <c:axId val="415068192"/>
      </c:scatterChart>
      <c:valAx>
        <c:axId val="415067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transformer (km)</a:t>
                </a:r>
              </a:p>
            </c:rich>
          </c:tx>
          <c:layout>
            <c:manualLayout>
              <c:xMode val="edge"/>
              <c:yMode val="edge"/>
              <c:x val="0.34700399598420678"/>
              <c:y val="0.89938108780881165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crossAx val="415068192"/>
        <c:crosses val="autoZero"/>
        <c:crossBetween val="midCat"/>
        <c:majorUnit val="4"/>
        <c:minorUnit val="1"/>
      </c:valAx>
      <c:valAx>
        <c:axId val="415068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Transformer=100 </a:t>
                </a:r>
              </a:p>
            </c:rich>
          </c:tx>
          <c:layout/>
          <c:overlay val="0"/>
        </c:title>
        <c:numFmt formatCode="0" sourceLinked="0"/>
        <c:majorTickMark val="in"/>
        <c:minorTickMark val="in"/>
        <c:tickLblPos val="nextTo"/>
        <c:crossAx val="4150678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8256854248529567"/>
          <c:y val="1.5807937172472513E-2"/>
          <c:w val="0.51442229223560554"/>
          <c:h val="0.1197668303487645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>
          <a:latin typeface="Arial" pitchFamily="34" charset="0"/>
          <a:cs typeface="Arial" pitchFamily="34" charset="0"/>
        </a:defRPr>
      </a:pPr>
      <a:endParaRPr lang="fi-FI"/>
    </a:p>
  </c:txPr>
  <c:printSettings>
    <c:headerFooter/>
    <c:pageMargins b="0.75000000000000311" l="0.70000000000000107" r="0.70000000000000107" t="0.750000000000003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72431476859602"/>
          <c:y val="0.12208301845843401"/>
          <c:w val="0.66705281884511314"/>
          <c:h val="0.74567199013336116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'initial values'!$J$1</c:f>
              <c:strCache>
                <c:ptCount val="1"/>
                <c:pt idx="0">
                  <c:v>Transmitted power</c:v>
                </c:pt>
              </c:strCache>
            </c:strRef>
          </c:tx>
          <c:spPr>
            <a:ln w="47625"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'initial values'!$C$3:$C$23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Ref>
              <c:f>home_b!$J$3:$J$23</c:f>
              <c:numCache>
                <c:formatCode>0.0</c:formatCode>
                <c:ptCount val="21"/>
                <c:pt idx="0">
                  <c:v>29.000000000000028</c:v>
                </c:pt>
                <c:pt idx="1">
                  <c:v>27.000000000000021</c:v>
                </c:pt>
                <c:pt idx="2">
                  <c:v>26.00000000000124</c:v>
                </c:pt>
                <c:pt idx="3">
                  <c:v>24.999999999999385</c:v>
                </c:pt>
                <c:pt idx="4">
                  <c:v>23.999999999998405</c:v>
                </c:pt>
                <c:pt idx="5">
                  <c:v>22.999999999999179</c:v>
                </c:pt>
                <c:pt idx="6">
                  <c:v>22.000000000001215</c:v>
                </c:pt>
                <c:pt idx="7">
                  <c:v>21.000000000000117</c:v>
                </c:pt>
                <c:pt idx="8">
                  <c:v>19.999999999999464</c:v>
                </c:pt>
                <c:pt idx="9">
                  <c:v>18.999999999998902</c:v>
                </c:pt>
                <c:pt idx="10">
                  <c:v>18.00000000000205</c:v>
                </c:pt>
                <c:pt idx="11">
                  <c:v>17.000000000000306</c:v>
                </c:pt>
                <c:pt idx="12">
                  <c:v>16.000000000002437</c:v>
                </c:pt>
                <c:pt idx="13">
                  <c:v>15.000000000000636</c:v>
                </c:pt>
                <c:pt idx="14">
                  <c:v>14.000000000002379</c:v>
                </c:pt>
                <c:pt idx="15">
                  <c:v>13.000000000002515</c:v>
                </c:pt>
                <c:pt idx="16">
                  <c:v>12.000000000001121</c:v>
                </c:pt>
                <c:pt idx="17">
                  <c:v>10.999999999999998</c:v>
                </c:pt>
                <c:pt idx="18">
                  <c:v>4.0000000000000595</c:v>
                </c:pt>
                <c:pt idx="19">
                  <c:v>1.0000000000000735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53-422D-8227-16BC51E9B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068976"/>
        <c:axId val="415069368"/>
      </c:scatterChart>
      <c:scatterChart>
        <c:scatterStyle val="lineMarker"/>
        <c:varyColors val="0"/>
        <c:ser>
          <c:idx val="1"/>
          <c:order val="1"/>
          <c:tx>
            <c:strRef>
              <c:f>'initial values'!$I$1</c:f>
              <c:strCache>
                <c:ptCount val="1"/>
                <c:pt idx="0">
                  <c:v>Total balance at node </c:v>
                </c:pt>
              </c:strCache>
            </c:strRef>
          </c:tx>
          <c:spPr>
            <a:ln w="47625"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'initial values'!$C$3:$C$23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10.299999999999999</c:v>
                </c:pt>
                <c:pt idx="6">
                  <c:v>10.399999999999999</c:v>
                </c:pt>
                <c:pt idx="7">
                  <c:v>10.499999999999998</c:v>
                </c:pt>
                <c:pt idx="8">
                  <c:v>10.599999999999998</c:v>
                </c:pt>
                <c:pt idx="9">
                  <c:v>10.699999999999998</c:v>
                </c:pt>
                <c:pt idx="10">
                  <c:v>10.799999999999997</c:v>
                </c:pt>
                <c:pt idx="11">
                  <c:v>10.899999999999997</c:v>
                </c:pt>
                <c:pt idx="12">
                  <c:v>10.999999999999996</c:v>
                </c:pt>
                <c:pt idx="13">
                  <c:v>11.099999999999996</c:v>
                </c:pt>
                <c:pt idx="14">
                  <c:v>11.199999999999996</c:v>
                </c:pt>
                <c:pt idx="15">
                  <c:v>11.299999999999995</c:v>
                </c:pt>
                <c:pt idx="16">
                  <c:v>11.399999999999995</c:v>
                </c:pt>
                <c:pt idx="17">
                  <c:v>11.499999999999995</c:v>
                </c:pt>
                <c:pt idx="18">
                  <c:v>13.499999999999995</c:v>
                </c:pt>
                <c:pt idx="19">
                  <c:v>17.499999999999993</c:v>
                </c:pt>
                <c:pt idx="20">
                  <c:v>17.999999999999993</c:v>
                </c:pt>
              </c:numCache>
            </c:numRef>
          </c:xVal>
          <c:yVal>
            <c:numRef>
              <c:f>home_b!$I$3:$I$23</c:f>
              <c:numCache>
                <c:formatCode>0.0</c:formatCode>
                <c:ptCount val="21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7</c:v>
                </c:pt>
                <c:pt idx="19">
                  <c:v>3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53-422D-8227-16BC51E9B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070152"/>
        <c:axId val="415069760"/>
      </c:scatterChart>
      <c:valAx>
        <c:axId val="41506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5069368"/>
        <c:crosses val="autoZero"/>
        <c:crossBetween val="midCat"/>
        <c:majorUnit val="4"/>
        <c:minorUnit val="1"/>
      </c:valAx>
      <c:valAx>
        <c:axId val="415069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15068976"/>
        <c:crosses val="autoZero"/>
        <c:crossBetween val="midCat"/>
      </c:valAx>
      <c:valAx>
        <c:axId val="4150697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415070152"/>
        <c:crosses val="max"/>
        <c:crossBetween val="midCat"/>
      </c:valAx>
      <c:valAx>
        <c:axId val="415070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50697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198626820904119"/>
          <c:y val="1.1560880634270353E-3"/>
          <c:w val="0.70518029967950013"/>
          <c:h val="0.1307202770795742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>
          <a:latin typeface="Arial" pitchFamily="34" charset="0"/>
          <a:cs typeface="Arial" pitchFamily="34" charset="0"/>
        </a:defRPr>
      </a:pPr>
      <a:endParaRPr lang="fi-FI"/>
    </a:p>
  </c:txPr>
  <c:printSettings>
    <c:headerFooter/>
    <c:pageMargins b="0.75000000000000311" l="0.70000000000000107" r="0.70000000000000107" t="0.750000000000003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100387</xdr:colOff>
      <xdr:row>27</xdr:row>
      <xdr:rowOff>154893</xdr:rowOff>
    </xdr:from>
    <xdr:to>
      <xdr:col>16</xdr:col>
      <xdr:colOff>879778</xdr:colOff>
      <xdr:row>53</xdr:row>
      <xdr:rowOff>24190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102507</xdr:colOff>
      <xdr:row>27</xdr:row>
      <xdr:rowOff>163286</xdr:rowOff>
    </xdr:from>
    <xdr:to>
      <xdr:col>8</xdr:col>
      <xdr:colOff>966107</xdr:colOff>
      <xdr:row>55</xdr:row>
      <xdr:rowOff>11491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1020386</xdr:colOff>
      <xdr:row>27</xdr:row>
      <xdr:rowOff>142120</xdr:rowOff>
    </xdr:from>
    <xdr:to>
      <xdr:col>26</xdr:col>
      <xdr:colOff>564699</xdr:colOff>
      <xdr:row>53</xdr:row>
      <xdr:rowOff>11417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141208</xdr:colOff>
      <xdr:row>27</xdr:row>
      <xdr:rowOff>168500</xdr:rowOff>
    </xdr:from>
    <xdr:to>
      <xdr:col>16</xdr:col>
      <xdr:colOff>920599</xdr:colOff>
      <xdr:row>53</xdr:row>
      <xdr:rowOff>37797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197756</xdr:colOff>
      <xdr:row>27</xdr:row>
      <xdr:rowOff>142875</xdr:rowOff>
    </xdr:from>
    <xdr:to>
      <xdr:col>8</xdr:col>
      <xdr:colOff>1061356</xdr:colOff>
      <xdr:row>53</xdr:row>
      <xdr:rowOff>38705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1033994</xdr:colOff>
      <xdr:row>27</xdr:row>
      <xdr:rowOff>142120</xdr:rowOff>
    </xdr:from>
    <xdr:to>
      <xdr:col>26</xdr:col>
      <xdr:colOff>578307</xdr:colOff>
      <xdr:row>53</xdr:row>
      <xdr:rowOff>11417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141208</xdr:colOff>
      <xdr:row>27</xdr:row>
      <xdr:rowOff>168500</xdr:rowOff>
    </xdr:from>
    <xdr:to>
      <xdr:col>16</xdr:col>
      <xdr:colOff>920599</xdr:colOff>
      <xdr:row>53</xdr:row>
      <xdr:rowOff>37797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197756</xdr:colOff>
      <xdr:row>27</xdr:row>
      <xdr:rowOff>142875</xdr:rowOff>
    </xdr:from>
    <xdr:to>
      <xdr:col>8</xdr:col>
      <xdr:colOff>1061356</xdr:colOff>
      <xdr:row>53</xdr:row>
      <xdr:rowOff>38705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1006780</xdr:colOff>
      <xdr:row>27</xdr:row>
      <xdr:rowOff>155727</xdr:rowOff>
    </xdr:from>
    <xdr:to>
      <xdr:col>26</xdr:col>
      <xdr:colOff>551093</xdr:colOff>
      <xdr:row>53</xdr:row>
      <xdr:rowOff>25024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141208</xdr:colOff>
      <xdr:row>27</xdr:row>
      <xdr:rowOff>168500</xdr:rowOff>
    </xdr:from>
    <xdr:to>
      <xdr:col>16</xdr:col>
      <xdr:colOff>920599</xdr:colOff>
      <xdr:row>53</xdr:row>
      <xdr:rowOff>37797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197756</xdr:colOff>
      <xdr:row>27</xdr:row>
      <xdr:rowOff>142875</xdr:rowOff>
    </xdr:from>
    <xdr:to>
      <xdr:col>8</xdr:col>
      <xdr:colOff>1061356</xdr:colOff>
      <xdr:row>53</xdr:row>
      <xdr:rowOff>38705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40673</xdr:colOff>
      <xdr:row>27</xdr:row>
      <xdr:rowOff>142120</xdr:rowOff>
    </xdr:from>
    <xdr:to>
      <xdr:col>27</xdr:col>
      <xdr:colOff>6807</xdr:colOff>
      <xdr:row>53</xdr:row>
      <xdr:rowOff>11417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zoomScale="85" zoomScaleNormal="85" zoomScalePageLayoutView="75" workbookViewId="0"/>
  </sheetViews>
  <sheetFormatPr defaultColWidth="9.140625" defaultRowHeight="15" x14ac:dyDescent="0.2"/>
  <cols>
    <col min="1" max="1" width="9.28515625" style="2" bestFit="1" customWidth="1"/>
    <col min="2" max="2" width="10.85546875" style="2" customWidth="1"/>
    <col min="3" max="3" width="9.28515625" style="2" customWidth="1"/>
    <col min="4" max="4" width="12.28515625" style="2" customWidth="1"/>
    <col min="5" max="6" width="15.7109375" style="2" customWidth="1"/>
    <col min="7" max="7" width="14.7109375" style="2" customWidth="1"/>
    <col min="8" max="8" width="23.85546875" style="2" customWidth="1"/>
    <col min="9" max="9" width="16.140625" style="2" customWidth="1"/>
    <col min="10" max="10" width="16" style="2" customWidth="1"/>
    <col min="11" max="11" width="12" style="2" customWidth="1"/>
    <col min="12" max="12" width="11.42578125" style="2" customWidth="1"/>
    <col min="13" max="13" width="8.140625" style="2" customWidth="1"/>
    <col min="14" max="14" width="7" style="2" customWidth="1"/>
    <col min="15" max="15" width="12.7109375" style="2" customWidth="1"/>
    <col min="16" max="16" width="16.7109375" style="2" customWidth="1"/>
    <col min="17" max="17" width="15.42578125" style="2" customWidth="1"/>
    <col min="18" max="18" width="12.7109375" style="2" customWidth="1"/>
    <col min="19" max="19" width="13.85546875" style="2" customWidth="1"/>
    <col min="20" max="20" width="12.85546875" style="2" customWidth="1"/>
    <col min="21" max="21" width="11.28515625" style="2" customWidth="1"/>
    <col min="22" max="23" width="10.140625" style="2" bestFit="1" customWidth="1"/>
    <col min="24" max="25" width="9.140625" style="2"/>
    <col min="26" max="16384" width="9.140625" style="1"/>
  </cols>
  <sheetData>
    <row r="1" spans="1:28" s="18" customFormat="1" ht="180" customHeight="1" x14ac:dyDescent="0.25">
      <c r="A1" s="16" t="s">
        <v>19</v>
      </c>
      <c r="B1" s="16" t="s">
        <v>25</v>
      </c>
      <c r="C1" s="16" t="s">
        <v>36</v>
      </c>
      <c r="D1" s="16" t="s">
        <v>37</v>
      </c>
      <c r="E1" s="16" t="s">
        <v>13</v>
      </c>
      <c r="F1" s="16" t="s">
        <v>26</v>
      </c>
      <c r="G1" s="16" t="s">
        <v>14</v>
      </c>
      <c r="H1" s="16" t="s">
        <v>38</v>
      </c>
      <c r="I1" s="16" t="s">
        <v>15</v>
      </c>
      <c r="J1" s="17" t="s">
        <v>20</v>
      </c>
      <c r="K1" s="17" t="s">
        <v>9</v>
      </c>
      <c r="L1" s="17" t="s">
        <v>16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20"/>
      <c r="AA1" s="20"/>
      <c r="AB1" s="20"/>
    </row>
    <row r="2" spans="1:28" ht="15.75" x14ac:dyDescent="0.25">
      <c r="A2" s="2" t="s">
        <v>11</v>
      </c>
      <c r="B2" s="2" t="s">
        <v>0</v>
      </c>
      <c r="C2" s="2" t="s">
        <v>0</v>
      </c>
      <c r="D2" s="29" t="s">
        <v>39</v>
      </c>
      <c r="E2" s="2" t="s">
        <v>10</v>
      </c>
      <c r="F2" s="2" t="s">
        <v>22</v>
      </c>
      <c r="G2" s="2" t="s">
        <v>1</v>
      </c>
      <c r="H2" s="2" t="s">
        <v>1</v>
      </c>
      <c r="I2" s="3" t="s">
        <v>1</v>
      </c>
      <c r="J2" s="2" t="s">
        <v>1</v>
      </c>
      <c r="K2" s="2" t="s">
        <v>1</v>
      </c>
      <c r="L2" s="2" t="s">
        <v>12</v>
      </c>
      <c r="N2" s="21" t="s">
        <v>24</v>
      </c>
      <c r="O2" s="21"/>
      <c r="P2" s="21"/>
      <c r="Q2" s="22"/>
      <c r="R2" s="23"/>
    </row>
    <row r="3" spans="1:28" x14ac:dyDescent="0.2">
      <c r="A3" s="2">
        <v>1</v>
      </c>
      <c r="B3" s="2">
        <v>0</v>
      </c>
      <c r="C3" s="2">
        <v>0</v>
      </c>
      <c r="D3" s="2">
        <f t="shared" ref="D3:D22" si="0">B4*($Q$5+$Q$6*$Q$7)</f>
        <v>0.63</v>
      </c>
      <c r="E3" s="2">
        <f>Q4</f>
        <v>20000</v>
      </c>
      <c r="F3" s="4">
        <v>100</v>
      </c>
      <c r="G3" s="4">
        <v>3</v>
      </c>
      <c r="I3" s="4">
        <f t="shared" ref="I3:I23" si="1">G3-H3</f>
        <v>3</v>
      </c>
      <c r="J3" s="4">
        <f>L3*E4/10^6</f>
        <v>29.000000000000028</v>
      </c>
      <c r="K3" s="4">
        <f>(J3-J4)/B4</f>
        <v>0.50000000000000178</v>
      </c>
      <c r="L3" s="4">
        <f>(E3-E4)/D3</f>
        <v>1523.0720796322983</v>
      </c>
      <c r="N3" s="24"/>
      <c r="O3" s="23"/>
      <c r="P3" s="23"/>
      <c r="Q3" s="23"/>
      <c r="R3" s="23"/>
    </row>
    <row r="4" spans="1:28" ht="15.75" x14ac:dyDescent="0.25">
      <c r="A4" s="2">
        <v>2</v>
      </c>
      <c r="B4" s="2">
        <v>4</v>
      </c>
      <c r="C4" s="2">
        <f>C3+B4</f>
        <v>4</v>
      </c>
      <c r="D4" s="2">
        <f t="shared" si="0"/>
        <v>0.94500000000000006</v>
      </c>
      <c r="E4" s="5">
        <f>0.5*(E3+((E3)^2-4*D3*10^6*SUM(I4:I$23))^0.5)</f>
        <v>19040.464589831652</v>
      </c>
      <c r="F4" s="4">
        <f t="shared" ref="F4:F23" si="2">E4/$E$3*100</f>
        <v>95.202322949158258</v>
      </c>
      <c r="G4" s="4">
        <v>2</v>
      </c>
      <c r="I4" s="4">
        <f t="shared" si="1"/>
        <v>2</v>
      </c>
      <c r="J4" s="4">
        <f t="shared" ref="J4:J22" si="3">L4*E5/10^6</f>
        <v>27.000000000000021</v>
      </c>
      <c r="K4" s="4">
        <f t="shared" ref="K4:K22" si="4">(J4-J5)/B5</f>
        <v>0.16666666666646357</v>
      </c>
      <c r="L4" s="4">
        <f t="shared" ref="L4:L22" si="5">(E4-E5)/D4</f>
        <v>1534.9702267682312</v>
      </c>
      <c r="N4" s="24"/>
      <c r="O4" s="25"/>
      <c r="P4" s="27" t="s">
        <v>17</v>
      </c>
      <c r="Q4" s="25">
        <v>20000</v>
      </c>
      <c r="R4" s="25" t="s">
        <v>10</v>
      </c>
    </row>
    <row r="5" spans="1:28" ht="15.75" x14ac:dyDescent="0.25">
      <c r="A5" s="2">
        <v>3</v>
      </c>
      <c r="B5" s="2">
        <v>6</v>
      </c>
      <c r="C5" s="2">
        <f t="shared" ref="C5:C23" si="6">C4+B5</f>
        <v>10</v>
      </c>
      <c r="D5" s="2">
        <f t="shared" si="0"/>
        <v>1.575E-2</v>
      </c>
      <c r="E5" s="5">
        <f>0.5*(E4+((E4)^2-4*D4*10^6*SUM(I5:I$23))^0.5)</f>
        <v>17589.917725535674</v>
      </c>
      <c r="F5" s="4">
        <f t="shared" si="2"/>
        <v>87.949588627678366</v>
      </c>
      <c r="G5" s="4">
        <v>1</v>
      </c>
      <c r="I5" s="4">
        <f t="shared" si="1"/>
        <v>1</v>
      </c>
      <c r="J5" s="4">
        <f t="shared" si="3"/>
        <v>26.00000000000124</v>
      </c>
      <c r="K5" s="4">
        <f t="shared" si="4"/>
        <v>10.000000000018545</v>
      </c>
      <c r="L5" s="4">
        <f t="shared" si="5"/>
        <v>1480.0809748733641</v>
      </c>
      <c r="N5" s="24"/>
      <c r="O5" s="25"/>
      <c r="P5" s="27" t="s">
        <v>27</v>
      </c>
      <c r="Q5" s="25">
        <f>O13</f>
        <v>9.9500000000000005E-2</v>
      </c>
      <c r="R5" s="26" t="s">
        <v>32</v>
      </c>
    </row>
    <row r="6" spans="1:28" ht="15.75" x14ac:dyDescent="0.25">
      <c r="A6" s="2">
        <v>4</v>
      </c>
      <c r="B6" s="2">
        <v>0.1</v>
      </c>
      <c r="C6" s="2">
        <f t="shared" si="6"/>
        <v>10.1</v>
      </c>
      <c r="D6" s="2">
        <f t="shared" si="0"/>
        <v>1.575E-2</v>
      </c>
      <c r="E6" s="5">
        <f>0.5*(E5+((E5)^2-4*D5*10^6*SUM(I6:I$23))^0.5)</f>
        <v>17566.606450181418</v>
      </c>
      <c r="F6" s="4">
        <f t="shared" si="2"/>
        <v>87.833032250907095</v>
      </c>
      <c r="G6" s="4">
        <v>1</v>
      </c>
      <c r="I6" s="4">
        <f t="shared" si="1"/>
        <v>1</v>
      </c>
      <c r="J6" s="4">
        <f t="shared" si="3"/>
        <v>24.999999999999385</v>
      </c>
      <c r="K6" s="4">
        <f t="shared" si="4"/>
        <v>10.000000000009805</v>
      </c>
      <c r="L6" s="4">
        <f t="shared" si="5"/>
        <v>1424.975353573996</v>
      </c>
      <c r="N6" s="24"/>
      <c r="O6" s="25"/>
      <c r="P6" s="27" t="s">
        <v>28</v>
      </c>
      <c r="Q6" s="25">
        <f>O14</f>
        <v>0.28999999999999998</v>
      </c>
      <c r="R6" s="26" t="s">
        <v>32</v>
      </c>
    </row>
    <row r="7" spans="1:28" ht="15.75" x14ac:dyDescent="0.25">
      <c r="A7" s="2">
        <f t="shared" ref="A7:A23" si="7">1+A6</f>
        <v>5</v>
      </c>
      <c r="B7" s="2">
        <v>0.1</v>
      </c>
      <c r="C7" s="2">
        <f t="shared" si="6"/>
        <v>10.199999999999999</v>
      </c>
      <c r="D7" s="2">
        <f t="shared" si="0"/>
        <v>1.575E-2</v>
      </c>
      <c r="E7" s="5">
        <f>0.5*(E6+((E6)^2-4*D6*10^6*SUM(I7:I$23))^0.5)</f>
        <v>17544.163088362628</v>
      </c>
      <c r="F7" s="4">
        <f t="shared" si="2"/>
        <v>87.720815441813144</v>
      </c>
      <c r="G7" s="4">
        <v>1</v>
      </c>
      <c r="I7" s="4">
        <f t="shared" si="1"/>
        <v>1</v>
      </c>
      <c r="J7" s="4">
        <f t="shared" si="3"/>
        <v>23.999999999998405</v>
      </c>
      <c r="K7" s="4">
        <f t="shared" si="4"/>
        <v>9.9999999999922551</v>
      </c>
      <c r="L7" s="4">
        <f t="shared" si="5"/>
        <v>1369.6604621737995</v>
      </c>
      <c r="N7" s="24"/>
      <c r="O7" s="25"/>
      <c r="P7" s="27" t="s">
        <v>29</v>
      </c>
      <c r="Q7" s="25">
        <v>0.2</v>
      </c>
      <c r="R7" s="25"/>
    </row>
    <row r="8" spans="1:28" ht="15.75" x14ac:dyDescent="0.25">
      <c r="A8" s="2">
        <f t="shared" si="7"/>
        <v>6</v>
      </c>
      <c r="B8" s="2">
        <v>0.1</v>
      </c>
      <c r="C8" s="2">
        <f t="shared" si="6"/>
        <v>10.299999999999999</v>
      </c>
      <c r="D8" s="2">
        <f t="shared" si="0"/>
        <v>1.575E-2</v>
      </c>
      <c r="E8" s="5">
        <f>0.5*(E7+((E7)^2-4*D7*10^6*SUM(I8:I$23))^0.5)</f>
        <v>17522.59093608339</v>
      </c>
      <c r="F8" s="4">
        <f t="shared" si="2"/>
        <v>87.612954680416948</v>
      </c>
      <c r="G8" s="4">
        <v>1</v>
      </c>
      <c r="I8" s="4">
        <f t="shared" si="1"/>
        <v>1</v>
      </c>
      <c r="J8" s="4">
        <f t="shared" si="3"/>
        <v>22.999999999999179</v>
      </c>
      <c r="K8" s="4">
        <f t="shared" si="4"/>
        <v>9.999999999979643</v>
      </c>
      <c r="L8" s="4">
        <f t="shared" si="5"/>
        <v>1314.1435483444689</v>
      </c>
      <c r="N8" s="24"/>
      <c r="O8" s="25"/>
      <c r="P8" s="27"/>
      <c r="Q8" s="25"/>
      <c r="R8" s="25"/>
      <c r="Z8" s="2"/>
    </row>
    <row r="9" spans="1:28" x14ac:dyDescent="0.2">
      <c r="A9" s="2">
        <f t="shared" si="7"/>
        <v>7</v>
      </c>
      <c r="B9" s="2">
        <v>0.1</v>
      </c>
      <c r="C9" s="2">
        <f t="shared" si="6"/>
        <v>10.399999999999999</v>
      </c>
      <c r="D9" s="2">
        <f t="shared" si="0"/>
        <v>1.575E-2</v>
      </c>
      <c r="E9" s="5">
        <f>0.5*(E8+((E8)^2-4*D8*10^6*SUM(I9:I$23))^0.5)</f>
        <v>17501.893175196965</v>
      </c>
      <c r="F9" s="4">
        <f t="shared" si="2"/>
        <v>87.50946587598483</v>
      </c>
      <c r="G9" s="4">
        <v>1</v>
      </c>
      <c r="I9" s="4">
        <f t="shared" si="1"/>
        <v>1</v>
      </c>
      <c r="J9" s="4">
        <f t="shared" si="3"/>
        <v>22.000000000001215</v>
      </c>
      <c r="K9" s="4">
        <f t="shared" si="4"/>
        <v>10.000000000010978</v>
      </c>
      <c r="L9" s="4">
        <f t="shared" si="5"/>
        <v>1258.4320041549665</v>
      </c>
      <c r="M9" s="4"/>
      <c r="Z9" s="2"/>
    </row>
    <row r="10" spans="1:28" ht="15.75" x14ac:dyDescent="0.25">
      <c r="A10" s="2">
        <f t="shared" si="7"/>
        <v>8</v>
      </c>
      <c r="B10" s="2">
        <v>0.1</v>
      </c>
      <c r="C10" s="2">
        <f t="shared" si="6"/>
        <v>10.499999999999998</v>
      </c>
      <c r="D10" s="2">
        <f t="shared" si="0"/>
        <v>1.575E-2</v>
      </c>
      <c r="E10" s="5">
        <f>0.5*(E9+((E9)^2-4*D9*10^6*SUM(I10:I$23))^0.5)</f>
        <v>17482.072871131524</v>
      </c>
      <c r="F10" s="4">
        <f t="shared" si="2"/>
        <v>87.41036435565762</v>
      </c>
      <c r="G10" s="4">
        <v>1</v>
      </c>
      <c r="I10" s="4">
        <f t="shared" si="1"/>
        <v>1</v>
      </c>
      <c r="J10" s="4">
        <f t="shared" si="3"/>
        <v>21.000000000000117</v>
      </c>
      <c r="K10" s="4">
        <f t="shared" si="4"/>
        <v>10.000000000006537</v>
      </c>
      <c r="L10" s="4">
        <f t="shared" si="5"/>
        <v>1202.5333618690233</v>
      </c>
      <c r="M10" s="4"/>
      <c r="N10" s="6"/>
      <c r="O10" s="2" t="s">
        <v>18</v>
      </c>
      <c r="U10" s="3"/>
    </row>
    <row r="11" spans="1:28" x14ac:dyDescent="0.2">
      <c r="A11" s="2">
        <f t="shared" si="7"/>
        <v>9</v>
      </c>
      <c r="B11" s="2">
        <v>0.1</v>
      </c>
      <c r="C11" s="2">
        <f t="shared" si="6"/>
        <v>10.599999999999998</v>
      </c>
      <c r="D11" s="2">
        <f t="shared" si="0"/>
        <v>1.575E-2</v>
      </c>
      <c r="E11" s="5">
        <f>0.5*(E10+((E10)^2-4*D10*10^6*SUM(I11:I$23))^0.5)</f>
        <v>17463.132970682087</v>
      </c>
      <c r="F11" s="4">
        <f t="shared" si="2"/>
        <v>87.315664853410439</v>
      </c>
      <c r="G11" s="4">
        <v>1</v>
      </c>
      <c r="I11" s="4">
        <f t="shared" si="1"/>
        <v>1</v>
      </c>
      <c r="J11" s="4">
        <f t="shared" si="3"/>
        <v>19.999999999999464</v>
      </c>
      <c r="K11" s="4">
        <f t="shared" si="4"/>
        <v>10.000000000005613</v>
      </c>
      <c r="L11" s="4">
        <f t="shared" si="5"/>
        <v>1146.4552895160436</v>
      </c>
      <c r="M11" s="4"/>
      <c r="N11" s="1"/>
    </row>
    <row r="12" spans="1:28" x14ac:dyDescent="0.2">
      <c r="A12" s="2">
        <f t="shared" si="7"/>
        <v>10</v>
      </c>
      <c r="B12" s="2">
        <v>0.1</v>
      </c>
      <c r="C12" s="2">
        <f t="shared" si="6"/>
        <v>10.699999999999998</v>
      </c>
      <c r="D12" s="2">
        <f t="shared" si="0"/>
        <v>1.575E-2</v>
      </c>
      <c r="E12" s="5">
        <f>0.5*(E11+((E11)^2-4*D11*10^6*SUM(I12:I$23))^0.5)</f>
        <v>17445.076299872209</v>
      </c>
      <c r="F12" s="4">
        <f t="shared" si="2"/>
        <v>87.225381499361049</v>
      </c>
      <c r="G12" s="4">
        <v>1</v>
      </c>
      <c r="I12" s="4">
        <f t="shared" si="1"/>
        <v>1</v>
      </c>
      <c r="J12" s="4">
        <f t="shared" si="3"/>
        <v>18.999999999998902</v>
      </c>
      <c r="K12" s="4">
        <f t="shared" si="4"/>
        <v>9.999999999968523</v>
      </c>
      <c r="L12" s="4">
        <f t="shared" si="5"/>
        <v>1090.2055862379566</v>
      </c>
      <c r="M12" s="4"/>
      <c r="O12" s="2" t="s">
        <v>8</v>
      </c>
      <c r="P12" s="2" t="s">
        <v>7</v>
      </c>
      <c r="Q12" s="2" t="s">
        <v>6</v>
      </c>
      <c r="R12" s="2" t="s">
        <v>5</v>
      </c>
      <c r="S12" s="2" t="s">
        <v>4</v>
      </c>
      <c r="T12" s="2" t="s">
        <v>3</v>
      </c>
      <c r="U12" s="2" t="s">
        <v>2</v>
      </c>
    </row>
    <row r="13" spans="1:28" ht="15.75" x14ac:dyDescent="0.25">
      <c r="A13" s="2">
        <f t="shared" si="7"/>
        <v>11</v>
      </c>
      <c r="B13" s="2">
        <v>0.1</v>
      </c>
      <c r="C13" s="2">
        <f t="shared" si="6"/>
        <v>10.799999999999997</v>
      </c>
      <c r="D13" s="2">
        <f t="shared" si="0"/>
        <v>1.575E-2</v>
      </c>
      <c r="E13" s="5">
        <f>0.5*(E12+((E12)^2-4*D12*10^6*SUM(I13:I$23))^0.5)</f>
        <v>17427.905561888962</v>
      </c>
      <c r="F13" s="4">
        <f t="shared" si="2"/>
        <v>87.1395278094448</v>
      </c>
      <c r="G13" s="4">
        <v>1</v>
      </c>
      <c r="I13" s="4">
        <f t="shared" si="1"/>
        <v>1</v>
      </c>
      <c r="J13" s="4">
        <f t="shared" si="3"/>
        <v>18.00000000000205</v>
      </c>
      <c r="K13" s="4">
        <f t="shared" si="4"/>
        <v>10.000000000017444</v>
      </c>
      <c r="L13" s="4">
        <f t="shared" si="5"/>
        <v>1033.7921774198692</v>
      </c>
      <c r="M13" s="4"/>
      <c r="N13" s="2" t="s">
        <v>34</v>
      </c>
      <c r="O13" s="2">
        <v>9.9500000000000005E-2</v>
      </c>
      <c r="P13" s="2">
        <v>0.86899999999999999</v>
      </c>
      <c r="Q13" s="2">
        <v>0.57599999999999996</v>
      </c>
      <c r="R13" s="2">
        <v>5.5199999999999999E-2</v>
      </c>
      <c r="S13" s="2">
        <v>2.47E-2</v>
      </c>
      <c r="T13" s="2">
        <v>6.0499999999999998E-2</v>
      </c>
      <c r="U13" s="2">
        <v>0.1</v>
      </c>
    </row>
    <row r="14" spans="1:28" x14ac:dyDescent="0.2">
      <c r="A14" s="2">
        <f t="shared" si="7"/>
        <v>12</v>
      </c>
      <c r="B14" s="2">
        <v>0.1</v>
      </c>
      <c r="C14" s="2">
        <f t="shared" si="6"/>
        <v>10.899999999999997</v>
      </c>
      <c r="D14" s="2">
        <f t="shared" si="0"/>
        <v>1.575E-2</v>
      </c>
      <c r="E14" s="5">
        <f>0.5*(E13+((E13)^2-4*D13*10^6*SUM(I14:I$23))^0.5)</f>
        <v>17411.623335094599</v>
      </c>
      <c r="F14" s="4">
        <f t="shared" si="2"/>
        <v>87.058116675473002</v>
      </c>
      <c r="G14" s="4">
        <v>1</v>
      </c>
      <c r="I14" s="4">
        <f t="shared" si="1"/>
        <v>1</v>
      </c>
      <c r="J14" s="4">
        <f t="shared" si="3"/>
        <v>17.000000000000306</v>
      </c>
      <c r="K14" s="4">
        <f t="shared" si="4"/>
        <v>9.9999999999786837</v>
      </c>
      <c r="L14" s="4">
        <f t="shared" si="5"/>
        <v>977.22310960798211</v>
      </c>
      <c r="M14" s="4"/>
      <c r="N14" s="2" t="s">
        <v>31</v>
      </c>
      <c r="O14" s="2">
        <v>0.28999999999999998</v>
      </c>
      <c r="P14" s="2">
        <v>0.39300000000000002</v>
      </c>
      <c r="Q14" s="2">
        <v>0.38200000000000001</v>
      </c>
      <c r="R14" s="2">
        <v>0.27100000000000002</v>
      </c>
      <c r="S14" s="2">
        <v>0.25</v>
      </c>
      <c r="T14" s="2">
        <v>0.25</v>
      </c>
      <c r="U14" s="2">
        <v>0.25</v>
      </c>
    </row>
    <row r="15" spans="1:28" x14ac:dyDescent="0.2">
      <c r="A15" s="2">
        <f t="shared" si="7"/>
        <v>13</v>
      </c>
      <c r="B15" s="2">
        <v>0.1</v>
      </c>
      <c r="C15" s="2">
        <f t="shared" si="6"/>
        <v>10.999999999999996</v>
      </c>
      <c r="D15" s="2">
        <f t="shared" si="0"/>
        <v>1.575E-2</v>
      </c>
      <c r="E15" s="5">
        <f>0.5*(E14+((E14)^2-4*D14*10^6*SUM(I15:I$23))^0.5)</f>
        <v>17396.232071118273</v>
      </c>
      <c r="F15" s="4">
        <f t="shared" si="2"/>
        <v>86.981160355591371</v>
      </c>
      <c r="G15" s="4">
        <v>1</v>
      </c>
      <c r="I15" s="4">
        <f t="shared" si="1"/>
        <v>1</v>
      </c>
      <c r="J15" s="4">
        <f t="shared" si="3"/>
        <v>16.000000000002437</v>
      </c>
      <c r="K15" s="4">
        <f t="shared" si="4"/>
        <v>10.000000000018012</v>
      </c>
      <c r="L15" s="4">
        <f t="shared" si="5"/>
        <v>920.50654522539674</v>
      </c>
      <c r="M15" s="4"/>
      <c r="N15" s="2" t="s">
        <v>33</v>
      </c>
      <c r="O15" s="2">
        <v>20000</v>
      </c>
      <c r="P15" s="2">
        <v>20000</v>
      </c>
      <c r="Q15" s="2">
        <v>20000</v>
      </c>
      <c r="R15" s="2">
        <v>20000</v>
      </c>
      <c r="S15" s="2">
        <v>110000</v>
      </c>
      <c r="T15" s="2">
        <v>110000</v>
      </c>
      <c r="U15" s="2">
        <v>110000</v>
      </c>
    </row>
    <row r="16" spans="1:28" x14ac:dyDescent="0.2">
      <c r="A16" s="2">
        <f t="shared" si="7"/>
        <v>14</v>
      </c>
      <c r="B16" s="2">
        <v>0.1</v>
      </c>
      <c r="C16" s="2">
        <f t="shared" si="6"/>
        <v>11.099999999999996</v>
      </c>
      <c r="D16" s="2">
        <f t="shared" si="0"/>
        <v>1.575E-2</v>
      </c>
      <c r="E16" s="5">
        <f>0.5*(E15+((E15)^2-4*D15*10^6*SUM(I16:I$23))^0.5)</f>
        <v>17381.734093030973</v>
      </c>
      <c r="F16" s="4">
        <f t="shared" si="2"/>
        <v>86.90867046515487</v>
      </c>
      <c r="G16" s="4">
        <v>1</v>
      </c>
      <c r="I16" s="4">
        <f t="shared" si="1"/>
        <v>1</v>
      </c>
      <c r="J16" s="4">
        <f t="shared" si="3"/>
        <v>15.000000000000636</v>
      </c>
      <c r="K16" s="4">
        <f t="shared" si="4"/>
        <v>9.9999999999825739</v>
      </c>
      <c r="L16" s="4">
        <f t="shared" si="5"/>
        <v>863.6507570867368</v>
      </c>
      <c r="M16" s="4"/>
    </row>
    <row r="17" spans="1:25" x14ac:dyDescent="0.2">
      <c r="A17" s="2">
        <f t="shared" si="7"/>
        <v>15</v>
      </c>
      <c r="B17" s="2">
        <v>0.1</v>
      </c>
      <c r="C17" s="2">
        <f t="shared" si="6"/>
        <v>11.199999999999996</v>
      </c>
      <c r="D17" s="2">
        <f t="shared" si="0"/>
        <v>1.575E-2</v>
      </c>
      <c r="E17" s="5">
        <f>0.5*(E16+((E16)^2-4*D16*10^6*SUM(I17:I$23))^0.5)</f>
        <v>17368.131593606857</v>
      </c>
      <c r="F17" s="4">
        <f t="shared" si="2"/>
        <v>86.840657968034279</v>
      </c>
      <c r="G17" s="4">
        <v>1</v>
      </c>
      <c r="I17" s="4">
        <f t="shared" si="1"/>
        <v>1</v>
      </c>
      <c r="J17" s="4">
        <f t="shared" si="3"/>
        <v>14.000000000002379</v>
      </c>
      <c r="K17" s="4">
        <f t="shared" si="4"/>
        <v>9.9999999999986322</v>
      </c>
      <c r="L17" s="4">
        <f t="shared" si="5"/>
        <v>806.66412272682737</v>
      </c>
      <c r="M17" s="4"/>
    </row>
    <row r="18" spans="1:25" x14ac:dyDescent="0.2">
      <c r="A18" s="2">
        <f t="shared" si="7"/>
        <v>16</v>
      </c>
      <c r="B18" s="2">
        <v>0.1</v>
      </c>
      <c r="C18" s="2">
        <f t="shared" si="6"/>
        <v>11.299999999999995</v>
      </c>
      <c r="D18" s="2">
        <f t="shared" si="0"/>
        <v>1.575E-2</v>
      </c>
      <c r="E18" s="5">
        <f>0.5*(E17+((E17)^2-4*D17*10^6*SUM(I18:I$23))^0.5)</f>
        <v>17355.426633673909</v>
      </c>
      <c r="F18" s="4">
        <f t="shared" si="2"/>
        <v>86.777133168369545</v>
      </c>
      <c r="G18" s="4">
        <v>1</v>
      </c>
      <c r="I18" s="4">
        <f t="shared" si="1"/>
        <v>1</v>
      </c>
      <c r="J18" s="4">
        <f t="shared" si="3"/>
        <v>13.000000000002515</v>
      </c>
      <c r="K18" s="4">
        <f t="shared" si="4"/>
        <v>10.000000000013944</v>
      </c>
      <c r="L18" s="4">
        <f t="shared" si="5"/>
        <v>749.55511854458894</v>
      </c>
      <c r="M18" s="4"/>
    </row>
    <row r="19" spans="1:25" x14ac:dyDescent="0.2">
      <c r="A19" s="2">
        <f t="shared" si="7"/>
        <v>17</v>
      </c>
      <c r="B19" s="2">
        <v>0.1</v>
      </c>
      <c r="C19" s="2">
        <f t="shared" si="6"/>
        <v>11.399999999999995</v>
      </c>
      <c r="D19" s="2">
        <f t="shared" si="0"/>
        <v>1.575E-2</v>
      </c>
      <c r="E19" s="5">
        <f>0.5*(E18+((E18)^2-4*D18*10^6*SUM(I19:I$23))^0.5)</f>
        <v>17343.621140556832</v>
      </c>
      <c r="F19" s="4">
        <f t="shared" si="2"/>
        <v>86.718105702784172</v>
      </c>
      <c r="G19" s="4">
        <v>1</v>
      </c>
      <c r="I19" s="4">
        <f t="shared" si="1"/>
        <v>1</v>
      </c>
      <c r="J19" s="4">
        <f t="shared" si="3"/>
        <v>12.000000000001121</v>
      </c>
      <c r="K19" s="4">
        <f t="shared" si="4"/>
        <v>10.000000000011227</v>
      </c>
      <c r="L19" s="4">
        <f t="shared" si="5"/>
        <v>692.33231377715822</v>
      </c>
      <c r="M19" s="4"/>
    </row>
    <row r="20" spans="1:25" x14ac:dyDescent="0.2">
      <c r="A20" s="2">
        <f t="shared" si="7"/>
        <v>18</v>
      </c>
      <c r="B20" s="2">
        <v>0.1</v>
      </c>
      <c r="C20" s="2">
        <f t="shared" si="6"/>
        <v>11.499999999999995</v>
      </c>
      <c r="D20" s="2">
        <f t="shared" si="0"/>
        <v>0.315</v>
      </c>
      <c r="E20" s="5">
        <f>0.5*(E19+((E19)^2-4*D19*10^6*SUM(I20:I$23))^0.5)</f>
        <v>17332.716906614842</v>
      </c>
      <c r="F20" s="4">
        <f t="shared" si="2"/>
        <v>86.663584533074214</v>
      </c>
      <c r="G20" s="4">
        <v>1</v>
      </c>
      <c r="I20" s="4">
        <f t="shared" si="1"/>
        <v>1</v>
      </c>
      <c r="J20" s="4">
        <f t="shared" si="3"/>
        <v>10.999999999999998</v>
      </c>
      <c r="K20" s="4">
        <f t="shared" si="4"/>
        <v>3.4999999999999694</v>
      </c>
      <c r="L20" s="4">
        <f t="shared" si="5"/>
        <v>642.13157948979642</v>
      </c>
      <c r="M20" s="4"/>
    </row>
    <row r="21" spans="1:25" x14ac:dyDescent="0.2">
      <c r="A21" s="2">
        <f t="shared" si="7"/>
        <v>19</v>
      </c>
      <c r="B21" s="2">
        <v>2</v>
      </c>
      <c r="C21" s="2">
        <f t="shared" si="6"/>
        <v>13.499999999999995</v>
      </c>
      <c r="D21" s="2">
        <f t="shared" si="0"/>
        <v>0.63</v>
      </c>
      <c r="E21" s="5">
        <f>0.5*(E20+((E20)^2-4*D20*10^6*SUM(I21:I$23))^0.5)</f>
        <v>17130.445459075556</v>
      </c>
      <c r="F21" s="4">
        <f t="shared" si="2"/>
        <v>85.652227295377784</v>
      </c>
      <c r="G21" s="4">
        <v>7</v>
      </c>
      <c r="I21" s="4">
        <f t="shared" si="1"/>
        <v>7</v>
      </c>
      <c r="J21" s="4">
        <f t="shared" si="3"/>
        <v>4.0000000000000595</v>
      </c>
      <c r="K21" s="4">
        <f t="shared" si="4"/>
        <v>0.74999999999999645</v>
      </c>
      <c r="L21" s="4">
        <f t="shared" si="5"/>
        <v>235.54277445714217</v>
      </c>
      <c r="M21" s="4"/>
    </row>
    <row r="22" spans="1:25" x14ac:dyDescent="0.2">
      <c r="A22" s="2">
        <f t="shared" si="7"/>
        <v>20</v>
      </c>
      <c r="B22" s="2">
        <v>4</v>
      </c>
      <c r="C22" s="2">
        <f t="shared" si="6"/>
        <v>17.499999999999993</v>
      </c>
      <c r="D22" s="2">
        <f t="shared" si="0"/>
        <v>7.8750000000000001E-2</v>
      </c>
      <c r="E22" s="5">
        <f>0.5*(E21+((E21)^2-4*D21*10^6*SUM(I22:I$23))^0.5)</f>
        <v>16982.053511167556</v>
      </c>
      <c r="F22" s="4">
        <f t="shared" si="2"/>
        <v>84.910267555837777</v>
      </c>
      <c r="G22" s="4">
        <v>3</v>
      </c>
      <c r="I22" s="4">
        <f t="shared" si="1"/>
        <v>3</v>
      </c>
      <c r="J22" s="4">
        <f t="shared" si="3"/>
        <v>1.0000000000000735</v>
      </c>
      <c r="K22" s="4">
        <f t="shared" si="4"/>
        <v>2.000000000000147</v>
      </c>
      <c r="L22" s="4">
        <f t="shared" si="5"/>
        <v>58.901782176274409</v>
      </c>
      <c r="M22" s="4"/>
    </row>
    <row r="23" spans="1:25" x14ac:dyDescent="0.2">
      <c r="A23" s="2">
        <f t="shared" si="7"/>
        <v>21</v>
      </c>
      <c r="B23" s="2">
        <v>0.5</v>
      </c>
      <c r="C23" s="2">
        <f t="shared" si="6"/>
        <v>17.999999999999993</v>
      </c>
      <c r="E23" s="5">
        <f>0.5*(E22+((E22)^2-4*D22*10^6*SUM(I23:I$23))^0.5)</f>
        <v>16977.414995821175</v>
      </c>
      <c r="F23" s="4">
        <f t="shared" si="2"/>
        <v>84.887074979105876</v>
      </c>
      <c r="G23" s="4">
        <v>1</v>
      </c>
      <c r="I23" s="4">
        <f t="shared" si="1"/>
        <v>1</v>
      </c>
      <c r="J23" s="4"/>
      <c r="K23" s="4"/>
      <c r="L23" s="4"/>
    </row>
    <row r="24" spans="1:25" x14ac:dyDescent="0.2">
      <c r="E24" s="5"/>
      <c r="F24" s="5"/>
      <c r="G24" s="4"/>
      <c r="H24" s="1"/>
      <c r="I24" s="4"/>
      <c r="J24" s="4"/>
      <c r="K24" s="4"/>
    </row>
    <row r="25" spans="1:25" ht="15.75" x14ac:dyDescent="0.25">
      <c r="A25" s="1"/>
      <c r="C25" s="6">
        <f>C23</f>
        <v>17.999999999999993</v>
      </c>
      <c r="D25" s="6"/>
      <c r="E25" s="11">
        <f>MAX(MAX(F3-MIN(F3:F23),MAX(F3:F23)-F3))</f>
        <v>15.112925020894124</v>
      </c>
      <c r="F25" s="11"/>
      <c r="G25" s="12">
        <f>SUM(G3:G23)</f>
        <v>32</v>
      </c>
      <c r="H25" s="6"/>
      <c r="I25" s="12"/>
      <c r="K25" s="4"/>
    </row>
    <row r="26" spans="1:25" s="10" customFormat="1" ht="15.75" x14ac:dyDescent="0.25">
      <c r="A26" s="9"/>
      <c r="B26" s="9"/>
      <c r="C26" s="8" t="s">
        <v>21</v>
      </c>
      <c r="D26" s="8"/>
      <c r="E26" s="8" t="s">
        <v>35</v>
      </c>
      <c r="F26" s="8"/>
      <c r="G26" s="15" t="s">
        <v>23</v>
      </c>
      <c r="H26" s="13"/>
      <c r="I26" s="14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5.75" x14ac:dyDescent="0.25">
      <c r="C27" s="6"/>
      <c r="D27" s="6"/>
      <c r="E27" s="6"/>
      <c r="F27" s="6"/>
      <c r="G27" s="6"/>
      <c r="H27" s="12"/>
      <c r="I27" s="7"/>
    </row>
  </sheetData>
  <pageMargins left="0.75" right="0.75" top="1" bottom="1" header="0.5" footer="0.5"/>
  <pageSetup paperSize="9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zoomScale="85" zoomScaleNormal="85" workbookViewId="0"/>
  </sheetViews>
  <sheetFormatPr defaultColWidth="9.140625" defaultRowHeight="15" x14ac:dyDescent="0.2"/>
  <cols>
    <col min="1" max="1" width="9.28515625" style="2" bestFit="1" customWidth="1"/>
    <col min="2" max="2" width="10.85546875" style="2" customWidth="1"/>
    <col min="3" max="3" width="9.28515625" style="2" customWidth="1"/>
    <col min="4" max="4" width="12.28515625" style="2" customWidth="1"/>
    <col min="5" max="6" width="15.7109375" style="2" customWidth="1"/>
    <col min="7" max="7" width="14.7109375" style="2" customWidth="1"/>
    <col min="8" max="8" width="23.85546875" style="2" customWidth="1"/>
    <col min="9" max="9" width="16.140625" style="2" customWidth="1"/>
    <col min="10" max="10" width="16" style="2" customWidth="1"/>
    <col min="11" max="11" width="12" style="2" customWidth="1"/>
    <col min="12" max="12" width="11.42578125" style="2" customWidth="1"/>
    <col min="13" max="13" width="8.140625" style="2" customWidth="1"/>
    <col min="14" max="14" width="7" style="2" customWidth="1"/>
    <col min="15" max="15" width="12.7109375" style="2" customWidth="1"/>
    <col min="16" max="16" width="16.7109375" style="2" customWidth="1"/>
    <col min="17" max="17" width="15.42578125" style="2" customWidth="1"/>
    <col min="18" max="18" width="12.7109375" style="2" customWidth="1"/>
    <col min="19" max="19" width="13.85546875" style="2" customWidth="1"/>
    <col min="20" max="20" width="12.85546875" style="2" customWidth="1"/>
    <col min="21" max="21" width="11.28515625" style="2" customWidth="1"/>
    <col min="22" max="23" width="10.140625" style="2" bestFit="1" customWidth="1"/>
    <col min="24" max="25" width="9.140625" style="2"/>
    <col min="26" max="16384" width="9.140625" style="1"/>
  </cols>
  <sheetData>
    <row r="1" spans="1:28" s="18" customFormat="1" ht="180" customHeight="1" x14ac:dyDescent="0.25">
      <c r="A1" s="16" t="s">
        <v>19</v>
      </c>
      <c r="B1" s="16" t="s">
        <v>25</v>
      </c>
      <c r="C1" s="16" t="s">
        <v>36</v>
      </c>
      <c r="D1" s="16" t="s">
        <v>37</v>
      </c>
      <c r="E1" s="16" t="s">
        <v>13</v>
      </c>
      <c r="F1" s="16" t="s">
        <v>26</v>
      </c>
      <c r="G1" s="16" t="s">
        <v>14</v>
      </c>
      <c r="H1" s="16" t="s">
        <v>38</v>
      </c>
      <c r="I1" s="16" t="s">
        <v>15</v>
      </c>
      <c r="J1" s="17" t="s">
        <v>20</v>
      </c>
      <c r="K1" s="17" t="s">
        <v>9</v>
      </c>
      <c r="L1" s="17" t="s">
        <v>16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20"/>
      <c r="AA1" s="20"/>
      <c r="AB1" s="20"/>
    </row>
    <row r="2" spans="1:28" ht="15.75" x14ac:dyDescent="0.25">
      <c r="A2" s="2" t="s">
        <v>11</v>
      </c>
      <c r="B2" s="2" t="s">
        <v>0</v>
      </c>
      <c r="C2" s="2" t="s">
        <v>0</v>
      </c>
      <c r="D2" s="29" t="s">
        <v>39</v>
      </c>
      <c r="E2" s="2" t="s">
        <v>10</v>
      </c>
      <c r="F2" s="2" t="s">
        <v>22</v>
      </c>
      <c r="G2" s="2" t="s">
        <v>1</v>
      </c>
      <c r="H2" s="2" t="s">
        <v>1</v>
      </c>
      <c r="I2" s="3" t="s">
        <v>1</v>
      </c>
      <c r="J2" s="2" t="s">
        <v>1</v>
      </c>
      <c r="K2" s="2" t="s">
        <v>1</v>
      </c>
      <c r="L2" s="2" t="s">
        <v>12</v>
      </c>
      <c r="N2" s="21" t="s">
        <v>24</v>
      </c>
      <c r="O2" s="21"/>
      <c r="P2" s="21"/>
      <c r="Q2" s="22"/>
      <c r="R2" s="23"/>
    </row>
    <row r="3" spans="1:28" x14ac:dyDescent="0.2">
      <c r="A3" s="2">
        <v>1</v>
      </c>
      <c r="B3" s="2">
        <v>0</v>
      </c>
      <c r="C3" s="2">
        <v>0</v>
      </c>
      <c r="D3" s="2">
        <f t="shared" ref="D3:D22" si="0">B4*($Q$5+$Q$6*$Q$7)</f>
        <v>0.63</v>
      </c>
      <c r="E3" s="2">
        <f>Q4</f>
        <v>20000</v>
      </c>
      <c r="F3" s="4">
        <v>100</v>
      </c>
      <c r="G3" s="4">
        <v>3</v>
      </c>
      <c r="I3" s="4">
        <f t="shared" ref="I3:I22" si="1">G3-H3</f>
        <v>3</v>
      </c>
      <c r="J3" s="4">
        <f>L3*E4/10^6</f>
        <v>29.000000000000028</v>
      </c>
      <c r="K3" s="4">
        <f>(J3-J4)/B4</f>
        <v>0.50000000000000178</v>
      </c>
      <c r="L3" s="4">
        <f>(E3-E4)/D3</f>
        <v>1523.0720796322983</v>
      </c>
      <c r="N3" s="24"/>
      <c r="O3" s="23"/>
      <c r="P3" s="23"/>
      <c r="Q3" s="23"/>
      <c r="R3" s="23"/>
    </row>
    <row r="4" spans="1:28" ht="15.75" x14ac:dyDescent="0.25">
      <c r="A4" s="2">
        <v>2</v>
      </c>
      <c r="B4" s="2">
        <v>4</v>
      </c>
      <c r="C4" s="2">
        <f>C3+B4</f>
        <v>4</v>
      </c>
      <c r="D4" s="2">
        <f t="shared" si="0"/>
        <v>0.94500000000000006</v>
      </c>
      <c r="E4" s="5">
        <f>0.5*(E3+((E3)^2-4*D3*10^6*SUM(I4:I$23))^0.5)</f>
        <v>19040.464589831652</v>
      </c>
      <c r="F4" s="4">
        <f t="shared" ref="F4:F22" si="2">E4/$E$3*100</f>
        <v>95.202322949158258</v>
      </c>
      <c r="G4" s="4">
        <v>2</v>
      </c>
      <c r="I4" s="4">
        <f t="shared" si="1"/>
        <v>2</v>
      </c>
      <c r="J4" s="4">
        <f t="shared" ref="J4:J22" si="3">L4*E5/10^6</f>
        <v>27.000000000000021</v>
      </c>
      <c r="K4" s="4">
        <f t="shared" ref="K4:K22" si="4">(J4-J5)/B5</f>
        <v>0.16666666666646357</v>
      </c>
      <c r="L4" s="4">
        <f t="shared" ref="L4:L22" si="5">(E4-E5)/D4</f>
        <v>1534.9702267682312</v>
      </c>
      <c r="N4" s="24"/>
      <c r="O4" s="25"/>
      <c r="P4" s="27" t="s">
        <v>17</v>
      </c>
      <c r="Q4" s="25">
        <v>20000</v>
      </c>
      <c r="R4" s="25" t="s">
        <v>10</v>
      </c>
    </row>
    <row r="5" spans="1:28" ht="15.75" x14ac:dyDescent="0.25">
      <c r="A5" s="2">
        <v>3</v>
      </c>
      <c r="B5" s="2">
        <v>6</v>
      </c>
      <c r="C5" s="2">
        <f t="shared" ref="C5:C22" si="6">C4+B5</f>
        <v>10</v>
      </c>
      <c r="D5" s="2">
        <f t="shared" si="0"/>
        <v>1.575E-2</v>
      </c>
      <c r="E5" s="5">
        <f>0.5*(E4+((E4)^2-4*D4*10^6*SUM(I5:I$23))^0.5)</f>
        <v>17589.917725535674</v>
      </c>
      <c r="F5" s="4">
        <f t="shared" si="2"/>
        <v>87.949588627678366</v>
      </c>
      <c r="G5" s="4">
        <v>1</v>
      </c>
      <c r="I5" s="4">
        <f t="shared" si="1"/>
        <v>1</v>
      </c>
      <c r="J5" s="4">
        <f t="shared" si="3"/>
        <v>26.00000000000124</v>
      </c>
      <c r="K5" s="4">
        <f t="shared" si="4"/>
        <v>10.000000000018545</v>
      </c>
      <c r="L5" s="4">
        <f t="shared" si="5"/>
        <v>1480.0809748733641</v>
      </c>
      <c r="N5" s="24"/>
      <c r="O5" s="25"/>
      <c r="P5" s="27" t="s">
        <v>27</v>
      </c>
      <c r="Q5" s="25">
        <f>O13</f>
        <v>9.9500000000000005E-2</v>
      </c>
      <c r="R5" s="26" t="s">
        <v>32</v>
      </c>
    </row>
    <row r="6" spans="1:28" ht="15.75" x14ac:dyDescent="0.25">
      <c r="A6" s="2">
        <v>4</v>
      </c>
      <c r="B6" s="2">
        <v>0.1</v>
      </c>
      <c r="C6" s="2">
        <f t="shared" si="6"/>
        <v>10.1</v>
      </c>
      <c r="D6" s="2">
        <f t="shared" si="0"/>
        <v>1.575E-2</v>
      </c>
      <c r="E6" s="5">
        <f>0.5*(E5+((E5)^2-4*D5*10^6*SUM(I6:I$23))^0.5)</f>
        <v>17566.606450181418</v>
      </c>
      <c r="F6" s="4">
        <f t="shared" si="2"/>
        <v>87.833032250907095</v>
      </c>
      <c r="G6" s="4">
        <v>1</v>
      </c>
      <c r="I6" s="4">
        <f t="shared" si="1"/>
        <v>1</v>
      </c>
      <c r="J6" s="4">
        <f t="shared" si="3"/>
        <v>24.999999999999385</v>
      </c>
      <c r="K6" s="4">
        <f t="shared" si="4"/>
        <v>10.000000000009805</v>
      </c>
      <c r="L6" s="4">
        <f t="shared" si="5"/>
        <v>1424.975353573996</v>
      </c>
      <c r="N6" s="24"/>
      <c r="O6" s="25"/>
      <c r="P6" s="27" t="s">
        <v>28</v>
      </c>
      <c r="Q6" s="25">
        <f>O14</f>
        <v>0.28999999999999998</v>
      </c>
      <c r="R6" s="26" t="s">
        <v>32</v>
      </c>
    </row>
    <row r="7" spans="1:28" ht="15.75" x14ac:dyDescent="0.25">
      <c r="A7" s="2">
        <f t="shared" ref="A7:A22" si="7">1+A6</f>
        <v>5</v>
      </c>
      <c r="B7" s="2">
        <v>0.1</v>
      </c>
      <c r="C7" s="2">
        <f t="shared" si="6"/>
        <v>10.199999999999999</v>
      </c>
      <c r="D7" s="2">
        <f t="shared" si="0"/>
        <v>1.575E-2</v>
      </c>
      <c r="E7" s="5">
        <f>0.5*(E6+((E6)^2-4*D6*10^6*SUM(I7:I$23))^0.5)</f>
        <v>17544.163088362628</v>
      </c>
      <c r="F7" s="4">
        <f t="shared" si="2"/>
        <v>87.720815441813144</v>
      </c>
      <c r="G7" s="4">
        <v>1</v>
      </c>
      <c r="I7" s="4">
        <f t="shared" si="1"/>
        <v>1</v>
      </c>
      <c r="J7" s="4">
        <f t="shared" si="3"/>
        <v>23.999999999998405</v>
      </c>
      <c r="K7" s="4">
        <f t="shared" si="4"/>
        <v>9.9999999999922551</v>
      </c>
      <c r="L7" s="4">
        <f t="shared" si="5"/>
        <v>1369.6604621737995</v>
      </c>
      <c r="N7" s="24"/>
      <c r="O7" s="25"/>
      <c r="P7" s="27" t="s">
        <v>29</v>
      </c>
      <c r="Q7" s="25">
        <v>0.2</v>
      </c>
      <c r="R7" s="25"/>
    </row>
    <row r="8" spans="1:28" ht="15.75" x14ac:dyDescent="0.25">
      <c r="A8" s="2">
        <f t="shared" si="7"/>
        <v>6</v>
      </c>
      <c r="B8" s="2">
        <v>0.1</v>
      </c>
      <c r="C8" s="2">
        <f t="shared" si="6"/>
        <v>10.299999999999999</v>
      </c>
      <c r="D8" s="2">
        <f t="shared" si="0"/>
        <v>1.575E-2</v>
      </c>
      <c r="E8" s="5">
        <f>0.5*(E7+((E7)^2-4*D7*10^6*SUM(I8:I$23))^0.5)</f>
        <v>17522.59093608339</v>
      </c>
      <c r="F8" s="4">
        <f t="shared" si="2"/>
        <v>87.612954680416948</v>
      </c>
      <c r="G8" s="4">
        <v>1</v>
      </c>
      <c r="I8" s="4">
        <f t="shared" si="1"/>
        <v>1</v>
      </c>
      <c r="J8" s="4">
        <f t="shared" si="3"/>
        <v>22.999999999999179</v>
      </c>
      <c r="K8" s="4">
        <f t="shared" si="4"/>
        <v>9.999999999979643</v>
      </c>
      <c r="L8" s="4">
        <f t="shared" si="5"/>
        <v>1314.1435483444689</v>
      </c>
      <c r="N8" s="24"/>
      <c r="O8" s="25"/>
      <c r="P8" s="27"/>
      <c r="Q8" s="25"/>
      <c r="R8" s="25"/>
      <c r="Z8" s="2"/>
    </row>
    <row r="9" spans="1:28" x14ac:dyDescent="0.2">
      <c r="A9" s="2">
        <f t="shared" si="7"/>
        <v>7</v>
      </c>
      <c r="B9" s="2">
        <v>0.1</v>
      </c>
      <c r="C9" s="2">
        <f t="shared" si="6"/>
        <v>10.399999999999999</v>
      </c>
      <c r="D9" s="2">
        <f t="shared" si="0"/>
        <v>1.575E-2</v>
      </c>
      <c r="E9" s="5">
        <f>0.5*(E8+((E8)^2-4*D8*10^6*SUM(I9:I$23))^0.5)</f>
        <v>17501.893175196965</v>
      </c>
      <c r="F9" s="4">
        <f t="shared" si="2"/>
        <v>87.50946587598483</v>
      </c>
      <c r="G9" s="4">
        <v>1</v>
      </c>
      <c r="I9" s="4">
        <f t="shared" si="1"/>
        <v>1</v>
      </c>
      <c r="J9" s="4">
        <f t="shared" si="3"/>
        <v>22.000000000001215</v>
      </c>
      <c r="K9" s="4">
        <f t="shared" si="4"/>
        <v>10.000000000010978</v>
      </c>
      <c r="L9" s="4">
        <f t="shared" si="5"/>
        <v>1258.4320041549665</v>
      </c>
      <c r="M9" s="4"/>
      <c r="Z9" s="2"/>
    </row>
    <row r="10" spans="1:28" ht="15.75" x14ac:dyDescent="0.25">
      <c r="A10" s="2">
        <f t="shared" si="7"/>
        <v>8</v>
      </c>
      <c r="B10" s="2">
        <v>0.1</v>
      </c>
      <c r="C10" s="2">
        <f t="shared" si="6"/>
        <v>10.499999999999998</v>
      </c>
      <c r="D10" s="2">
        <f t="shared" si="0"/>
        <v>1.575E-2</v>
      </c>
      <c r="E10" s="5">
        <f>0.5*(E9+((E9)^2-4*D9*10^6*SUM(I10:I$23))^0.5)</f>
        <v>17482.072871131524</v>
      </c>
      <c r="F10" s="4">
        <f t="shared" si="2"/>
        <v>87.41036435565762</v>
      </c>
      <c r="G10" s="4">
        <v>1</v>
      </c>
      <c r="I10" s="4">
        <f t="shared" si="1"/>
        <v>1</v>
      </c>
      <c r="J10" s="4">
        <f t="shared" si="3"/>
        <v>21.000000000000117</v>
      </c>
      <c r="K10" s="4">
        <f t="shared" si="4"/>
        <v>10.000000000006537</v>
      </c>
      <c r="L10" s="4">
        <f t="shared" si="5"/>
        <v>1202.5333618690233</v>
      </c>
      <c r="M10" s="4"/>
      <c r="N10" s="6"/>
      <c r="O10" s="2" t="s">
        <v>18</v>
      </c>
      <c r="U10" s="3"/>
    </row>
    <row r="11" spans="1:28" x14ac:dyDescent="0.2">
      <c r="A11" s="2">
        <f t="shared" si="7"/>
        <v>9</v>
      </c>
      <c r="B11" s="2">
        <v>0.1</v>
      </c>
      <c r="C11" s="2">
        <f t="shared" si="6"/>
        <v>10.599999999999998</v>
      </c>
      <c r="D11" s="2">
        <f t="shared" si="0"/>
        <v>1.575E-2</v>
      </c>
      <c r="E11" s="5">
        <f>0.5*(E10+((E10)^2-4*D10*10^6*SUM(I11:I$23))^0.5)</f>
        <v>17463.132970682087</v>
      </c>
      <c r="F11" s="4">
        <f t="shared" si="2"/>
        <v>87.315664853410439</v>
      </c>
      <c r="G11" s="4">
        <v>1</v>
      </c>
      <c r="I11" s="4">
        <f t="shared" si="1"/>
        <v>1</v>
      </c>
      <c r="J11" s="4">
        <f t="shared" si="3"/>
        <v>19.999999999999464</v>
      </c>
      <c r="K11" s="4">
        <f t="shared" si="4"/>
        <v>10.000000000005613</v>
      </c>
      <c r="L11" s="4">
        <f t="shared" si="5"/>
        <v>1146.4552895160436</v>
      </c>
      <c r="M11" s="4"/>
      <c r="N11" s="1"/>
    </row>
    <row r="12" spans="1:28" x14ac:dyDescent="0.2">
      <c r="A12" s="2">
        <f t="shared" si="7"/>
        <v>10</v>
      </c>
      <c r="B12" s="2">
        <v>0.1</v>
      </c>
      <c r="C12" s="2">
        <f t="shared" si="6"/>
        <v>10.699999999999998</v>
      </c>
      <c r="D12" s="2">
        <f t="shared" si="0"/>
        <v>1.575E-2</v>
      </c>
      <c r="E12" s="5">
        <f>0.5*(E11+((E11)^2-4*D11*10^6*SUM(I12:I$23))^0.5)</f>
        <v>17445.076299872209</v>
      </c>
      <c r="F12" s="4">
        <f t="shared" si="2"/>
        <v>87.225381499361049</v>
      </c>
      <c r="G12" s="4">
        <v>1</v>
      </c>
      <c r="I12" s="4">
        <f t="shared" si="1"/>
        <v>1</v>
      </c>
      <c r="J12" s="4">
        <f t="shared" si="3"/>
        <v>18.999999999998902</v>
      </c>
      <c r="K12" s="4">
        <f t="shared" si="4"/>
        <v>9.999999999968523</v>
      </c>
      <c r="L12" s="4">
        <f t="shared" si="5"/>
        <v>1090.2055862379566</v>
      </c>
      <c r="M12" s="4"/>
      <c r="O12" s="2" t="s">
        <v>8</v>
      </c>
      <c r="P12" s="2" t="s">
        <v>7</v>
      </c>
      <c r="Q12" s="2" t="s">
        <v>6</v>
      </c>
      <c r="R12" s="2" t="s">
        <v>5</v>
      </c>
      <c r="S12" s="2" t="s">
        <v>4</v>
      </c>
      <c r="T12" s="2" t="s">
        <v>3</v>
      </c>
      <c r="U12" s="2" t="s">
        <v>2</v>
      </c>
    </row>
    <row r="13" spans="1:28" ht="15.75" x14ac:dyDescent="0.25">
      <c r="A13" s="2">
        <f t="shared" si="7"/>
        <v>11</v>
      </c>
      <c r="B13" s="2">
        <v>0.1</v>
      </c>
      <c r="C13" s="2">
        <f t="shared" si="6"/>
        <v>10.799999999999997</v>
      </c>
      <c r="D13" s="2">
        <f t="shared" si="0"/>
        <v>1.575E-2</v>
      </c>
      <c r="E13" s="5">
        <f>0.5*(E12+((E12)^2-4*D12*10^6*SUM(I13:I$23))^0.5)</f>
        <v>17427.905561888962</v>
      </c>
      <c r="F13" s="4">
        <f t="shared" si="2"/>
        <v>87.1395278094448</v>
      </c>
      <c r="G13" s="4">
        <v>1</v>
      </c>
      <c r="I13" s="4">
        <f t="shared" si="1"/>
        <v>1</v>
      </c>
      <c r="J13" s="4">
        <f t="shared" si="3"/>
        <v>18.00000000000205</v>
      </c>
      <c r="K13" s="4">
        <f t="shared" si="4"/>
        <v>10.000000000017444</v>
      </c>
      <c r="L13" s="4">
        <f t="shared" si="5"/>
        <v>1033.7921774198692</v>
      </c>
      <c r="M13" s="4"/>
      <c r="N13" s="2" t="s">
        <v>34</v>
      </c>
      <c r="O13" s="2">
        <v>9.9500000000000005E-2</v>
      </c>
      <c r="P13" s="2">
        <v>0.86899999999999999</v>
      </c>
      <c r="Q13" s="2">
        <v>0.57599999999999996</v>
      </c>
      <c r="R13" s="2">
        <v>5.5199999999999999E-2</v>
      </c>
      <c r="S13" s="2">
        <v>2.47E-2</v>
      </c>
      <c r="T13" s="2">
        <v>6.0499999999999998E-2</v>
      </c>
      <c r="U13" s="2">
        <v>0.1</v>
      </c>
    </row>
    <row r="14" spans="1:28" x14ac:dyDescent="0.2">
      <c r="A14" s="2">
        <f t="shared" si="7"/>
        <v>12</v>
      </c>
      <c r="B14" s="2">
        <v>0.1</v>
      </c>
      <c r="C14" s="2">
        <f t="shared" si="6"/>
        <v>10.899999999999997</v>
      </c>
      <c r="D14" s="2">
        <f t="shared" si="0"/>
        <v>1.575E-2</v>
      </c>
      <c r="E14" s="5">
        <f>0.5*(E13+((E13)^2-4*D13*10^6*SUM(I14:I$23))^0.5)</f>
        <v>17411.623335094599</v>
      </c>
      <c r="F14" s="4">
        <f t="shared" si="2"/>
        <v>87.058116675473002</v>
      </c>
      <c r="G14" s="4">
        <v>1</v>
      </c>
      <c r="I14" s="4">
        <f t="shared" si="1"/>
        <v>1</v>
      </c>
      <c r="J14" s="4">
        <f t="shared" si="3"/>
        <v>17.000000000000306</v>
      </c>
      <c r="K14" s="4">
        <f t="shared" si="4"/>
        <v>9.9999999999786837</v>
      </c>
      <c r="L14" s="4">
        <f t="shared" si="5"/>
        <v>977.22310960798211</v>
      </c>
      <c r="M14" s="4"/>
      <c r="N14" s="2" t="s">
        <v>31</v>
      </c>
      <c r="O14" s="2">
        <v>0.28999999999999998</v>
      </c>
      <c r="P14" s="2">
        <v>0.39300000000000002</v>
      </c>
      <c r="Q14" s="2">
        <v>0.38200000000000001</v>
      </c>
      <c r="R14" s="2">
        <v>0.27100000000000002</v>
      </c>
      <c r="S14" s="2">
        <v>0.25</v>
      </c>
      <c r="T14" s="2">
        <v>0.25</v>
      </c>
      <c r="U14" s="2">
        <v>0.25</v>
      </c>
    </row>
    <row r="15" spans="1:28" x14ac:dyDescent="0.2">
      <c r="A15" s="2">
        <f t="shared" si="7"/>
        <v>13</v>
      </c>
      <c r="B15" s="2">
        <v>0.1</v>
      </c>
      <c r="C15" s="2">
        <f t="shared" si="6"/>
        <v>10.999999999999996</v>
      </c>
      <c r="D15" s="2">
        <f t="shared" si="0"/>
        <v>1.575E-2</v>
      </c>
      <c r="E15" s="5">
        <f>0.5*(E14+((E14)^2-4*D14*10^6*SUM(I15:I$23))^0.5)</f>
        <v>17396.232071118273</v>
      </c>
      <c r="F15" s="4">
        <f t="shared" si="2"/>
        <v>86.981160355591371</v>
      </c>
      <c r="G15" s="4">
        <v>1</v>
      </c>
      <c r="I15" s="4">
        <f t="shared" si="1"/>
        <v>1</v>
      </c>
      <c r="J15" s="4">
        <f t="shared" si="3"/>
        <v>16.000000000002437</v>
      </c>
      <c r="K15" s="4">
        <f t="shared" si="4"/>
        <v>10.000000000018012</v>
      </c>
      <c r="L15" s="4">
        <f t="shared" si="5"/>
        <v>920.50654522539674</v>
      </c>
      <c r="M15" s="4"/>
      <c r="N15" s="2" t="s">
        <v>33</v>
      </c>
      <c r="O15" s="2">
        <v>20000</v>
      </c>
      <c r="P15" s="2">
        <v>20000</v>
      </c>
      <c r="Q15" s="2">
        <v>20000</v>
      </c>
      <c r="R15" s="2">
        <v>20000</v>
      </c>
      <c r="S15" s="2">
        <v>110000</v>
      </c>
      <c r="T15" s="2">
        <v>110000</v>
      </c>
      <c r="U15" s="2">
        <v>110000</v>
      </c>
    </row>
    <row r="16" spans="1:28" x14ac:dyDescent="0.2">
      <c r="A16" s="2">
        <f t="shared" si="7"/>
        <v>14</v>
      </c>
      <c r="B16" s="2">
        <v>0.1</v>
      </c>
      <c r="C16" s="2">
        <f t="shared" si="6"/>
        <v>11.099999999999996</v>
      </c>
      <c r="D16" s="2">
        <f t="shared" si="0"/>
        <v>1.575E-2</v>
      </c>
      <c r="E16" s="5">
        <f>0.5*(E15+((E15)^2-4*D15*10^6*SUM(I16:I$23))^0.5)</f>
        <v>17381.734093030973</v>
      </c>
      <c r="F16" s="4">
        <f t="shared" si="2"/>
        <v>86.90867046515487</v>
      </c>
      <c r="G16" s="4">
        <v>1</v>
      </c>
      <c r="I16" s="4">
        <f t="shared" si="1"/>
        <v>1</v>
      </c>
      <c r="J16" s="4">
        <f t="shared" si="3"/>
        <v>15.000000000000636</v>
      </c>
      <c r="K16" s="4">
        <f t="shared" si="4"/>
        <v>9.9999999999825739</v>
      </c>
      <c r="L16" s="4">
        <f t="shared" si="5"/>
        <v>863.6507570867368</v>
      </c>
      <c r="M16" s="4"/>
    </row>
    <row r="17" spans="1:25" x14ac:dyDescent="0.2">
      <c r="A17" s="2">
        <f t="shared" si="7"/>
        <v>15</v>
      </c>
      <c r="B17" s="2">
        <v>0.1</v>
      </c>
      <c r="C17" s="2">
        <f t="shared" si="6"/>
        <v>11.199999999999996</v>
      </c>
      <c r="D17" s="2">
        <f t="shared" si="0"/>
        <v>1.575E-2</v>
      </c>
      <c r="E17" s="5">
        <f>0.5*(E16+((E16)^2-4*D16*10^6*SUM(I17:I$23))^0.5)</f>
        <v>17368.131593606857</v>
      </c>
      <c r="F17" s="4">
        <f t="shared" si="2"/>
        <v>86.840657968034279</v>
      </c>
      <c r="G17" s="4">
        <v>1</v>
      </c>
      <c r="I17" s="4">
        <f t="shared" si="1"/>
        <v>1</v>
      </c>
      <c r="J17" s="4">
        <f t="shared" si="3"/>
        <v>14.000000000002379</v>
      </c>
      <c r="K17" s="4">
        <f t="shared" si="4"/>
        <v>9.9999999999986322</v>
      </c>
      <c r="L17" s="4">
        <f t="shared" si="5"/>
        <v>806.66412272682737</v>
      </c>
      <c r="M17" s="4"/>
    </row>
    <row r="18" spans="1:25" x14ac:dyDescent="0.2">
      <c r="A18" s="2">
        <f t="shared" si="7"/>
        <v>16</v>
      </c>
      <c r="B18" s="2">
        <v>0.1</v>
      </c>
      <c r="C18" s="2">
        <f t="shared" si="6"/>
        <v>11.299999999999995</v>
      </c>
      <c r="D18" s="2">
        <f t="shared" si="0"/>
        <v>1.575E-2</v>
      </c>
      <c r="E18" s="5">
        <f>0.5*(E17+((E17)^2-4*D17*10^6*SUM(I18:I$23))^0.5)</f>
        <v>17355.426633673909</v>
      </c>
      <c r="F18" s="4">
        <f t="shared" si="2"/>
        <v>86.777133168369545</v>
      </c>
      <c r="G18" s="4">
        <v>1</v>
      </c>
      <c r="I18" s="4">
        <f t="shared" si="1"/>
        <v>1</v>
      </c>
      <c r="J18" s="4">
        <f t="shared" si="3"/>
        <v>13.000000000002515</v>
      </c>
      <c r="K18" s="4">
        <f t="shared" si="4"/>
        <v>10.000000000013944</v>
      </c>
      <c r="L18" s="4">
        <f t="shared" si="5"/>
        <v>749.55511854458894</v>
      </c>
      <c r="M18" s="4"/>
    </row>
    <row r="19" spans="1:25" x14ac:dyDescent="0.2">
      <c r="A19" s="2">
        <f t="shared" si="7"/>
        <v>17</v>
      </c>
      <c r="B19" s="2">
        <v>0.1</v>
      </c>
      <c r="C19" s="2">
        <f t="shared" si="6"/>
        <v>11.399999999999995</v>
      </c>
      <c r="D19" s="2">
        <f t="shared" si="0"/>
        <v>1.575E-2</v>
      </c>
      <c r="E19" s="5">
        <f>0.5*(E18+((E18)^2-4*D18*10^6*SUM(I19:I$23))^0.5)</f>
        <v>17343.621140556832</v>
      </c>
      <c r="F19" s="4">
        <f t="shared" si="2"/>
        <v>86.718105702784172</v>
      </c>
      <c r="G19" s="4">
        <v>1</v>
      </c>
      <c r="I19" s="4">
        <f t="shared" si="1"/>
        <v>1</v>
      </c>
      <c r="J19" s="4">
        <f t="shared" si="3"/>
        <v>12.000000000001121</v>
      </c>
      <c r="K19" s="4">
        <f t="shared" si="4"/>
        <v>10.000000000011227</v>
      </c>
      <c r="L19" s="4">
        <f t="shared" si="5"/>
        <v>692.33231377715822</v>
      </c>
      <c r="M19" s="4"/>
    </row>
    <row r="20" spans="1:25" x14ac:dyDescent="0.2">
      <c r="A20" s="2">
        <f t="shared" si="7"/>
        <v>18</v>
      </c>
      <c r="B20" s="2">
        <v>0.1</v>
      </c>
      <c r="C20" s="2">
        <f t="shared" si="6"/>
        <v>11.499999999999995</v>
      </c>
      <c r="D20" s="2">
        <f t="shared" si="0"/>
        <v>0.315</v>
      </c>
      <c r="E20" s="5">
        <f>0.5*(E19+((E19)^2-4*D19*10^6*SUM(I20:I$23))^0.5)</f>
        <v>17332.716906614842</v>
      </c>
      <c r="F20" s="4">
        <f t="shared" si="2"/>
        <v>86.663584533074214</v>
      </c>
      <c r="G20" s="4">
        <v>1</v>
      </c>
      <c r="I20" s="4">
        <f t="shared" si="1"/>
        <v>1</v>
      </c>
      <c r="J20" s="4">
        <f t="shared" si="3"/>
        <v>10.999999999999998</v>
      </c>
      <c r="K20" s="4">
        <f t="shared" si="4"/>
        <v>3.4999999999999694</v>
      </c>
      <c r="L20" s="4">
        <f t="shared" si="5"/>
        <v>642.13157948979642</v>
      </c>
      <c r="M20" s="4"/>
    </row>
    <row r="21" spans="1:25" x14ac:dyDescent="0.2">
      <c r="A21" s="2">
        <f t="shared" si="7"/>
        <v>19</v>
      </c>
      <c r="B21" s="2">
        <v>2</v>
      </c>
      <c r="C21" s="2">
        <f t="shared" si="6"/>
        <v>13.499999999999995</v>
      </c>
      <c r="D21" s="2">
        <f t="shared" si="0"/>
        <v>0.63</v>
      </c>
      <c r="E21" s="5">
        <f>0.5*(E20+((E20)^2-4*D20*10^6*SUM(I21:I$23))^0.5)</f>
        <v>17130.445459075556</v>
      </c>
      <c r="F21" s="4">
        <f t="shared" si="2"/>
        <v>85.652227295377784</v>
      </c>
      <c r="G21" s="4">
        <v>7</v>
      </c>
      <c r="I21" s="4">
        <f t="shared" si="1"/>
        <v>7</v>
      </c>
      <c r="J21" s="4">
        <f t="shared" si="3"/>
        <v>4.0000000000000595</v>
      </c>
      <c r="K21" s="4">
        <f t="shared" si="4"/>
        <v>0.74999999999999645</v>
      </c>
      <c r="L21" s="4">
        <f t="shared" si="5"/>
        <v>235.54277445714217</v>
      </c>
      <c r="M21" s="4"/>
    </row>
    <row r="22" spans="1:25" x14ac:dyDescent="0.2">
      <c r="A22" s="2">
        <f t="shared" si="7"/>
        <v>20</v>
      </c>
      <c r="B22" s="2">
        <v>4</v>
      </c>
      <c r="C22" s="2">
        <f t="shared" si="6"/>
        <v>17.499999999999993</v>
      </c>
      <c r="D22" s="2">
        <f t="shared" si="0"/>
        <v>7.8750000000000001E-2</v>
      </c>
      <c r="E22" s="5">
        <f>0.5*(E21+((E21)^2-4*D21*10^6*SUM(I22:I$23))^0.5)</f>
        <v>16982.053511167556</v>
      </c>
      <c r="F22" s="4">
        <f t="shared" si="2"/>
        <v>84.910267555837777</v>
      </c>
      <c r="G22" s="4">
        <v>3</v>
      </c>
      <c r="I22" s="4">
        <f t="shared" si="1"/>
        <v>3</v>
      </c>
      <c r="J22" s="4">
        <f t="shared" si="3"/>
        <v>1.0000000000000735</v>
      </c>
      <c r="K22" s="4">
        <f t="shared" si="4"/>
        <v>2.000000000000147</v>
      </c>
      <c r="L22" s="4">
        <f t="shared" si="5"/>
        <v>58.901782176274409</v>
      </c>
      <c r="M22" s="4"/>
    </row>
    <row r="23" spans="1:25" x14ac:dyDescent="0.2">
      <c r="A23" s="2">
        <f t="shared" ref="A23" si="8">1+A22</f>
        <v>21</v>
      </c>
      <c r="B23" s="2">
        <v>0.5</v>
      </c>
      <c r="C23" s="2">
        <f t="shared" ref="C23" si="9">C22+B23</f>
        <v>17.999999999999993</v>
      </c>
      <c r="E23" s="5">
        <f>0.5*(E22+((E22)^2-4*D22*10^6*SUM(I23:I$23))^0.5)</f>
        <v>16977.414995821175</v>
      </c>
      <c r="F23" s="4">
        <f t="shared" ref="F23" si="10">E23/$E$3*100</f>
        <v>84.887074979105876</v>
      </c>
      <c r="G23" s="4">
        <v>1</v>
      </c>
      <c r="I23" s="4">
        <f t="shared" ref="I23" si="11">G23-H23</f>
        <v>1</v>
      </c>
      <c r="J23" s="4"/>
      <c r="K23" s="4"/>
      <c r="L23" s="4"/>
    </row>
    <row r="24" spans="1:25" x14ac:dyDescent="0.2">
      <c r="E24" s="5"/>
      <c r="F24" s="5"/>
      <c r="G24" s="4"/>
      <c r="H24" s="28"/>
      <c r="I24" s="4"/>
      <c r="J24" s="4"/>
      <c r="K24" s="4"/>
    </row>
    <row r="25" spans="1:25" ht="15.75" x14ac:dyDescent="0.25">
      <c r="A25" s="1"/>
      <c r="C25" s="6">
        <f>C23</f>
        <v>17.999999999999993</v>
      </c>
      <c r="D25" s="6"/>
      <c r="E25" s="11">
        <f>MAX(MAX(F3-MIN(F3:F23),MAX(F3:F23)-F3))</f>
        <v>15.112925020894124</v>
      </c>
      <c r="F25" s="11"/>
      <c r="G25" s="12">
        <f>SUM(G3:G23)</f>
        <v>32</v>
      </c>
      <c r="H25" s="12"/>
      <c r="I25" s="12"/>
      <c r="K25" s="4"/>
    </row>
    <row r="26" spans="1:25" s="10" customFormat="1" ht="15.75" x14ac:dyDescent="0.25">
      <c r="A26" s="9"/>
      <c r="B26" s="9"/>
      <c r="C26" s="8" t="s">
        <v>21</v>
      </c>
      <c r="D26" s="8"/>
      <c r="E26" s="8" t="s">
        <v>30</v>
      </c>
      <c r="F26" s="8"/>
      <c r="G26" s="15" t="s">
        <v>23</v>
      </c>
      <c r="H26" s="13"/>
      <c r="I26" s="14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5.75" x14ac:dyDescent="0.25">
      <c r="C27" s="6"/>
      <c r="D27" s="6"/>
      <c r="E27" s="6"/>
      <c r="F27" s="6"/>
      <c r="G27" s="6"/>
      <c r="H27" s="12"/>
      <c r="I27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zoomScale="85" zoomScaleNormal="85" workbookViewId="0"/>
  </sheetViews>
  <sheetFormatPr defaultColWidth="9.140625" defaultRowHeight="15" x14ac:dyDescent="0.2"/>
  <cols>
    <col min="1" max="1" width="9.28515625" style="2" bestFit="1" customWidth="1"/>
    <col min="2" max="2" width="10.85546875" style="2" customWidth="1"/>
    <col min="3" max="3" width="9.28515625" style="2" customWidth="1"/>
    <col min="4" max="4" width="12.28515625" style="2" customWidth="1"/>
    <col min="5" max="6" width="15.7109375" style="2" customWidth="1"/>
    <col min="7" max="7" width="14.7109375" style="2" customWidth="1"/>
    <col min="8" max="8" width="23.85546875" style="2" customWidth="1"/>
    <col min="9" max="9" width="16.140625" style="2" customWidth="1"/>
    <col min="10" max="10" width="16" style="2" customWidth="1"/>
    <col min="11" max="11" width="12" style="2" customWidth="1"/>
    <col min="12" max="12" width="11.42578125" style="2" customWidth="1"/>
    <col min="13" max="13" width="8.140625" style="2" customWidth="1"/>
    <col min="14" max="14" width="7" style="2" customWidth="1"/>
    <col min="15" max="15" width="12.7109375" style="2" customWidth="1"/>
    <col min="16" max="16" width="16.7109375" style="2" customWidth="1"/>
    <col min="17" max="17" width="15.42578125" style="2" customWidth="1"/>
    <col min="18" max="18" width="12.7109375" style="2" customWidth="1"/>
    <col min="19" max="19" width="13.85546875" style="2" customWidth="1"/>
    <col min="20" max="20" width="12.85546875" style="2" customWidth="1"/>
    <col min="21" max="21" width="11.28515625" style="2" customWidth="1"/>
    <col min="22" max="23" width="10.140625" style="2" bestFit="1" customWidth="1"/>
    <col min="24" max="25" width="9.140625" style="2"/>
    <col min="26" max="16384" width="9.140625" style="1"/>
  </cols>
  <sheetData>
    <row r="1" spans="1:28" s="18" customFormat="1" ht="180" customHeight="1" x14ac:dyDescent="0.25">
      <c r="A1" s="16" t="s">
        <v>19</v>
      </c>
      <c r="B1" s="16" t="s">
        <v>25</v>
      </c>
      <c r="C1" s="16" t="s">
        <v>36</v>
      </c>
      <c r="D1" s="16" t="s">
        <v>37</v>
      </c>
      <c r="E1" s="16" t="s">
        <v>13</v>
      </c>
      <c r="F1" s="16" t="s">
        <v>26</v>
      </c>
      <c r="G1" s="16" t="s">
        <v>14</v>
      </c>
      <c r="H1" s="16" t="s">
        <v>38</v>
      </c>
      <c r="I1" s="16" t="s">
        <v>15</v>
      </c>
      <c r="J1" s="17" t="s">
        <v>20</v>
      </c>
      <c r="K1" s="17" t="s">
        <v>9</v>
      </c>
      <c r="L1" s="17" t="s">
        <v>16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20"/>
      <c r="AA1" s="20"/>
      <c r="AB1" s="20"/>
    </row>
    <row r="2" spans="1:28" ht="15.75" x14ac:dyDescent="0.25">
      <c r="A2" s="2" t="s">
        <v>11</v>
      </c>
      <c r="B2" s="2" t="s">
        <v>0</v>
      </c>
      <c r="C2" s="2" t="s">
        <v>0</v>
      </c>
      <c r="D2" s="29" t="s">
        <v>39</v>
      </c>
      <c r="E2" s="2" t="s">
        <v>10</v>
      </c>
      <c r="F2" s="2" t="s">
        <v>22</v>
      </c>
      <c r="G2" s="2" t="s">
        <v>1</v>
      </c>
      <c r="H2" s="2" t="s">
        <v>1</v>
      </c>
      <c r="I2" s="3" t="s">
        <v>1</v>
      </c>
      <c r="J2" s="2" t="s">
        <v>1</v>
      </c>
      <c r="K2" s="2" t="s">
        <v>1</v>
      </c>
      <c r="L2" s="2" t="s">
        <v>12</v>
      </c>
      <c r="N2" s="21" t="s">
        <v>24</v>
      </c>
      <c r="O2" s="21"/>
      <c r="P2" s="21"/>
      <c r="Q2" s="22"/>
      <c r="R2" s="23"/>
    </row>
    <row r="3" spans="1:28" x14ac:dyDescent="0.2">
      <c r="A3" s="2">
        <v>1</v>
      </c>
      <c r="B3" s="2">
        <v>0</v>
      </c>
      <c r="C3" s="2">
        <v>0</v>
      </c>
      <c r="D3" s="2">
        <f t="shared" ref="D3:D22" si="0">B4*($Q$5+$Q$6*$Q$7)</f>
        <v>0.63</v>
      </c>
      <c r="E3" s="2">
        <f>Q4</f>
        <v>20000</v>
      </c>
      <c r="F3" s="4">
        <v>100</v>
      </c>
      <c r="G3" s="4">
        <v>3</v>
      </c>
      <c r="I3" s="4">
        <f t="shared" ref="I3:I22" si="1">G3-H3</f>
        <v>3</v>
      </c>
      <c r="J3" s="4">
        <f>L3*E4/10^6</f>
        <v>29.000000000000028</v>
      </c>
      <c r="K3" s="4">
        <f>(J3-J4)/B4</f>
        <v>0.50000000000000178</v>
      </c>
      <c r="L3" s="4">
        <f>(E3-E4)/D3</f>
        <v>1523.0720796322983</v>
      </c>
      <c r="N3" s="24"/>
      <c r="O3" s="23"/>
      <c r="P3" s="23"/>
      <c r="Q3" s="23"/>
      <c r="R3" s="23"/>
    </row>
    <row r="4" spans="1:28" ht="15.75" x14ac:dyDescent="0.25">
      <c r="A4" s="2">
        <v>2</v>
      </c>
      <c r="B4" s="2">
        <v>4</v>
      </c>
      <c r="C4" s="2">
        <f>C3+B4</f>
        <v>4</v>
      </c>
      <c r="D4" s="2">
        <f t="shared" si="0"/>
        <v>0.94500000000000006</v>
      </c>
      <c r="E4" s="5">
        <f>0.5*(E3+((E3)^2-4*D3*10^6*SUM(I4:I$23))^0.5)</f>
        <v>19040.464589831652</v>
      </c>
      <c r="F4" s="4">
        <f t="shared" ref="F4:F22" si="2">E4/$E$3*100</f>
        <v>95.202322949158258</v>
      </c>
      <c r="G4" s="4">
        <v>2</v>
      </c>
      <c r="I4" s="4">
        <f t="shared" si="1"/>
        <v>2</v>
      </c>
      <c r="J4" s="4">
        <f t="shared" ref="J4:J22" si="3">L4*E5/10^6</f>
        <v>27.000000000000021</v>
      </c>
      <c r="K4" s="4">
        <f t="shared" ref="K4:K22" si="4">(J4-J5)/B5</f>
        <v>0.16666666666646357</v>
      </c>
      <c r="L4" s="4">
        <f t="shared" ref="L4:L22" si="5">(E4-E5)/D4</f>
        <v>1534.9702267682312</v>
      </c>
      <c r="N4" s="24"/>
      <c r="O4" s="25"/>
      <c r="P4" s="27" t="s">
        <v>17</v>
      </c>
      <c r="Q4" s="25">
        <v>20000</v>
      </c>
      <c r="R4" s="25" t="s">
        <v>10</v>
      </c>
    </row>
    <row r="5" spans="1:28" ht="15.75" x14ac:dyDescent="0.25">
      <c r="A5" s="2">
        <v>3</v>
      </c>
      <c r="B5" s="2">
        <v>6</v>
      </c>
      <c r="C5" s="2">
        <f t="shared" ref="C5:C22" si="6">C4+B5</f>
        <v>10</v>
      </c>
      <c r="D5" s="2">
        <f t="shared" si="0"/>
        <v>1.575E-2</v>
      </c>
      <c r="E5" s="5">
        <f>0.5*(E4+((E4)^2-4*D4*10^6*SUM(I5:I$23))^0.5)</f>
        <v>17589.917725535674</v>
      </c>
      <c r="F5" s="4">
        <f t="shared" si="2"/>
        <v>87.949588627678366</v>
      </c>
      <c r="G5" s="4">
        <v>1</v>
      </c>
      <c r="I5" s="4">
        <f t="shared" si="1"/>
        <v>1</v>
      </c>
      <c r="J5" s="4">
        <f t="shared" si="3"/>
        <v>26.00000000000124</v>
      </c>
      <c r="K5" s="4">
        <f t="shared" si="4"/>
        <v>10.000000000018545</v>
      </c>
      <c r="L5" s="4">
        <f t="shared" si="5"/>
        <v>1480.0809748733641</v>
      </c>
      <c r="N5" s="24"/>
      <c r="O5" s="25"/>
      <c r="P5" s="27" t="s">
        <v>27</v>
      </c>
      <c r="Q5" s="25">
        <f>O13</f>
        <v>9.9500000000000005E-2</v>
      </c>
      <c r="R5" s="26" t="s">
        <v>32</v>
      </c>
    </row>
    <row r="6" spans="1:28" ht="15.75" x14ac:dyDescent="0.25">
      <c r="A6" s="2">
        <v>4</v>
      </c>
      <c r="B6" s="2">
        <v>0.1</v>
      </c>
      <c r="C6" s="2">
        <f t="shared" si="6"/>
        <v>10.1</v>
      </c>
      <c r="D6" s="2">
        <f t="shared" si="0"/>
        <v>1.575E-2</v>
      </c>
      <c r="E6" s="5">
        <f>0.5*(E5+((E5)^2-4*D5*10^6*SUM(I6:I$23))^0.5)</f>
        <v>17566.606450181418</v>
      </c>
      <c r="F6" s="4">
        <f t="shared" si="2"/>
        <v>87.833032250907095</v>
      </c>
      <c r="G6" s="4">
        <v>1</v>
      </c>
      <c r="I6" s="4">
        <f t="shared" si="1"/>
        <v>1</v>
      </c>
      <c r="J6" s="4">
        <f t="shared" si="3"/>
        <v>24.999999999999385</v>
      </c>
      <c r="K6" s="4">
        <f t="shared" si="4"/>
        <v>10.000000000009805</v>
      </c>
      <c r="L6" s="4">
        <f t="shared" si="5"/>
        <v>1424.975353573996</v>
      </c>
      <c r="N6" s="24"/>
      <c r="O6" s="25"/>
      <c r="P6" s="27" t="s">
        <v>28</v>
      </c>
      <c r="Q6" s="25">
        <f>O14</f>
        <v>0.28999999999999998</v>
      </c>
      <c r="R6" s="26" t="s">
        <v>32</v>
      </c>
    </row>
    <row r="7" spans="1:28" ht="15.75" x14ac:dyDescent="0.25">
      <c r="A7" s="2">
        <f t="shared" ref="A7:A22" si="7">1+A6</f>
        <v>5</v>
      </c>
      <c r="B7" s="2">
        <v>0.1</v>
      </c>
      <c r="C7" s="2">
        <f t="shared" si="6"/>
        <v>10.199999999999999</v>
      </c>
      <c r="D7" s="2">
        <f t="shared" si="0"/>
        <v>1.575E-2</v>
      </c>
      <c r="E7" s="5">
        <f>0.5*(E6+((E6)^2-4*D6*10^6*SUM(I7:I$23))^0.5)</f>
        <v>17544.163088362628</v>
      </c>
      <c r="F7" s="4">
        <f t="shared" si="2"/>
        <v>87.720815441813144</v>
      </c>
      <c r="G7" s="4">
        <v>1</v>
      </c>
      <c r="I7" s="4">
        <f t="shared" si="1"/>
        <v>1</v>
      </c>
      <c r="J7" s="4">
        <f t="shared" si="3"/>
        <v>23.999999999998405</v>
      </c>
      <c r="K7" s="4">
        <f t="shared" si="4"/>
        <v>9.9999999999922551</v>
      </c>
      <c r="L7" s="4">
        <f t="shared" si="5"/>
        <v>1369.6604621737995</v>
      </c>
      <c r="N7" s="24"/>
      <c r="O7" s="25"/>
      <c r="P7" s="27" t="s">
        <v>29</v>
      </c>
      <c r="Q7" s="25">
        <v>0.2</v>
      </c>
      <c r="R7" s="25"/>
    </row>
    <row r="8" spans="1:28" ht="15.75" x14ac:dyDescent="0.25">
      <c r="A8" s="2">
        <f t="shared" si="7"/>
        <v>6</v>
      </c>
      <c r="B8" s="2">
        <v>0.1</v>
      </c>
      <c r="C8" s="2">
        <f t="shared" si="6"/>
        <v>10.299999999999999</v>
      </c>
      <c r="D8" s="2">
        <f t="shared" si="0"/>
        <v>1.575E-2</v>
      </c>
      <c r="E8" s="5">
        <f>0.5*(E7+((E7)^2-4*D7*10^6*SUM(I8:I$23))^0.5)</f>
        <v>17522.59093608339</v>
      </c>
      <c r="F8" s="4">
        <f t="shared" si="2"/>
        <v>87.612954680416948</v>
      </c>
      <c r="G8" s="4">
        <v>1</v>
      </c>
      <c r="I8" s="4">
        <f t="shared" si="1"/>
        <v>1</v>
      </c>
      <c r="J8" s="4">
        <f t="shared" si="3"/>
        <v>22.999999999999179</v>
      </c>
      <c r="K8" s="4">
        <f t="shared" si="4"/>
        <v>9.999999999979643</v>
      </c>
      <c r="L8" s="4">
        <f t="shared" si="5"/>
        <v>1314.1435483444689</v>
      </c>
      <c r="N8" s="24"/>
      <c r="O8" s="25"/>
      <c r="P8" s="27"/>
      <c r="Q8" s="25"/>
      <c r="R8" s="25"/>
      <c r="Z8" s="2"/>
    </row>
    <row r="9" spans="1:28" x14ac:dyDescent="0.2">
      <c r="A9" s="2">
        <f t="shared" si="7"/>
        <v>7</v>
      </c>
      <c r="B9" s="2">
        <v>0.1</v>
      </c>
      <c r="C9" s="2">
        <f t="shared" si="6"/>
        <v>10.399999999999999</v>
      </c>
      <c r="D9" s="2">
        <f t="shared" si="0"/>
        <v>1.575E-2</v>
      </c>
      <c r="E9" s="5">
        <f>0.5*(E8+((E8)^2-4*D8*10^6*SUM(I9:I$23))^0.5)</f>
        <v>17501.893175196965</v>
      </c>
      <c r="F9" s="4">
        <f t="shared" si="2"/>
        <v>87.50946587598483</v>
      </c>
      <c r="G9" s="4">
        <v>1</v>
      </c>
      <c r="I9" s="4">
        <f t="shared" si="1"/>
        <v>1</v>
      </c>
      <c r="J9" s="4">
        <f t="shared" si="3"/>
        <v>22.000000000001215</v>
      </c>
      <c r="K9" s="4">
        <f t="shared" si="4"/>
        <v>10.000000000010978</v>
      </c>
      <c r="L9" s="4">
        <f t="shared" si="5"/>
        <v>1258.4320041549665</v>
      </c>
      <c r="M9" s="4"/>
      <c r="Z9" s="2"/>
    </row>
    <row r="10" spans="1:28" ht="15.75" x14ac:dyDescent="0.25">
      <c r="A10" s="2">
        <f t="shared" si="7"/>
        <v>8</v>
      </c>
      <c r="B10" s="2">
        <v>0.1</v>
      </c>
      <c r="C10" s="2">
        <f t="shared" si="6"/>
        <v>10.499999999999998</v>
      </c>
      <c r="D10" s="2">
        <f t="shared" si="0"/>
        <v>1.575E-2</v>
      </c>
      <c r="E10" s="5">
        <f>0.5*(E9+((E9)^2-4*D9*10^6*SUM(I10:I$23))^0.5)</f>
        <v>17482.072871131524</v>
      </c>
      <c r="F10" s="4">
        <f t="shared" si="2"/>
        <v>87.41036435565762</v>
      </c>
      <c r="G10" s="4">
        <v>1</v>
      </c>
      <c r="I10" s="4">
        <f t="shared" si="1"/>
        <v>1</v>
      </c>
      <c r="J10" s="4">
        <f t="shared" si="3"/>
        <v>21.000000000000117</v>
      </c>
      <c r="K10" s="4">
        <f t="shared" si="4"/>
        <v>10.000000000006537</v>
      </c>
      <c r="L10" s="4">
        <f t="shared" si="5"/>
        <v>1202.5333618690233</v>
      </c>
      <c r="M10" s="4"/>
      <c r="N10" s="6"/>
      <c r="O10" s="2" t="s">
        <v>18</v>
      </c>
      <c r="U10" s="3"/>
    </row>
    <row r="11" spans="1:28" x14ac:dyDescent="0.2">
      <c r="A11" s="2">
        <f t="shared" si="7"/>
        <v>9</v>
      </c>
      <c r="B11" s="2">
        <v>0.1</v>
      </c>
      <c r="C11" s="2">
        <f t="shared" si="6"/>
        <v>10.599999999999998</v>
      </c>
      <c r="D11" s="2">
        <f t="shared" si="0"/>
        <v>1.575E-2</v>
      </c>
      <c r="E11" s="5">
        <f>0.5*(E10+((E10)^2-4*D10*10^6*SUM(I11:I$23))^0.5)</f>
        <v>17463.132970682087</v>
      </c>
      <c r="F11" s="4">
        <f t="shared" si="2"/>
        <v>87.315664853410439</v>
      </c>
      <c r="G11" s="4">
        <v>1</v>
      </c>
      <c r="I11" s="4">
        <f t="shared" si="1"/>
        <v>1</v>
      </c>
      <c r="J11" s="4">
        <f t="shared" si="3"/>
        <v>19.999999999999464</v>
      </c>
      <c r="K11" s="4">
        <f t="shared" si="4"/>
        <v>10.000000000005613</v>
      </c>
      <c r="L11" s="4">
        <f t="shared" si="5"/>
        <v>1146.4552895160436</v>
      </c>
      <c r="M11" s="4"/>
      <c r="N11" s="1"/>
    </row>
    <row r="12" spans="1:28" x14ac:dyDescent="0.2">
      <c r="A12" s="2">
        <f t="shared" si="7"/>
        <v>10</v>
      </c>
      <c r="B12" s="2">
        <v>0.1</v>
      </c>
      <c r="C12" s="2">
        <f t="shared" si="6"/>
        <v>10.699999999999998</v>
      </c>
      <c r="D12" s="2">
        <f t="shared" si="0"/>
        <v>1.575E-2</v>
      </c>
      <c r="E12" s="5">
        <f>0.5*(E11+((E11)^2-4*D11*10^6*SUM(I12:I$23))^0.5)</f>
        <v>17445.076299872209</v>
      </c>
      <c r="F12" s="4">
        <f t="shared" si="2"/>
        <v>87.225381499361049</v>
      </c>
      <c r="G12" s="4">
        <v>1</v>
      </c>
      <c r="I12" s="4">
        <f t="shared" si="1"/>
        <v>1</v>
      </c>
      <c r="J12" s="4">
        <f t="shared" si="3"/>
        <v>18.999999999998902</v>
      </c>
      <c r="K12" s="4">
        <f t="shared" si="4"/>
        <v>9.999999999968523</v>
      </c>
      <c r="L12" s="4">
        <f t="shared" si="5"/>
        <v>1090.2055862379566</v>
      </c>
      <c r="M12" s="4"/>
      <c r="O12" s="2" t="s">
        <v>8</v>
      </c>
      <c r="P12" s="2" t="s">
        <v>7</v>
      </c>
      <c r="Q12" s="2" t="s">
        <v>6</v>
      </c>
      <c r="R12" s="2" t="s">
        <v>5</v>
      </c>
      <c r="S12" s="2" t="s">
        <v>4</v>
      </c>
      <c r="T12" s="2" t="s">
        <v>3</v>
      </c>
      <c r="U12" s="2" t="s">
        <v>2</v>
      </c>
    </row>
    <row r="13" spans="1:28" ht="15.75" x14ac:dyDescent="0.25">
      <c r="A13" s="2">
        <f t="shared" si="7"/>
        <v>11</v>
      </c>
      <c r="B13" s="2">
        <v>0.1</v>
      </c>
      <c r="C13" s="2">
        <f t="shared" si="6"/>
        <v>10.799999999999997</v>
      </c>
      <c r="D13" s="2">
        <f t="shared" si="0"/>
        <v>1.575E-2</v>
      </c>
      <c r="E13" s="5">
        <f>0.5*(E12+((E12)^2-4*D12*10^6*SUM(I13:I$23))^0.5)</f>
        <v>17427.905561888962</v>
      </c>
      <c r="F13" s="4">
        <f t="shared" si="2"/>
        <v>87.1395278094448</v>
      </c>
      <c r="G13" s="4">
        <v>1</v>
      </c>
      <c r="I13" s="4">
        <f t="shared" si="1"/>
        <v>1</v>
      </c>
      <c r="J13" s="4">
        <f t="shared" si="3"/>
        <v>18.00000000000205</v>
      </c>
      <c r="K13" s="4">
        <f t="shared" si="4"/>
        <v>10.000000000017444</v>
      </c>
      <c r="L13" s="4">
        <f t="shared" si="5"/>
        <v>1033.7921774198692</v>
      </c>
      <c r="M13" s="4"/>
      <c r="N13" s="2" t="s">
        <v>34</v>
      </c>
      <c r="O13" s="2">
        <v>9.9500000000000005E-2</v>
      </c>
      <c r="P13" s="2">
        <v>0.86899999999999999</v>
      </c>
      <c r="Q13" s="2">
        <v>0.57599999999999996</v>
      </c>
      <c r="R13" s="2">
        <v>5.5199999999999999E-2</v>
      </c>
      <c r="S13" s="2">
        <v>2.47E-2</v>
      </c>
      <c r="T13" s="2">
        <v>6.0499999999999998E-2</v>
      </c>
      <c r="U13" s="2">
        <v>0.1</v>
      </c>
    </row>
    <row r="14" spans="1:28" x14ac:dyDescent="0.2">
      <c r="A14" s="2">
        <f t="shared" si="7"/>
        <v>12</v>
      </c>
      <c r="B14" s="2">
        <v>0.1</v>
      </c>
      <c r="C14" s="2">
        <f t="shared" si="6"/>
        <v>10.899999999999997</v>
      </c>
      <c r="D14" s="2">
        <f t="shared" si="0"/>
        <v>1.575E-2</v>
      </c>
      <c r="E14" s="5">
        <f>0.5*(E13+((E13)^2-4*D13*10^6*SUM(I14:I$23))^0.5)</f>
        <v>17411.623335094599</v>
      </c>
      <c r="F14" s="4">
        <f t="shared" si="2"/>
        <v>87.058116675473002</v>
      </c>
      <c r="G14" s="4">
        <v>1</v>
      </c>
      <c r="I14" s="4">
        <f t="shared" si="1"/>
        <v>1</v>
      </c>
      <c r="J14" s="4">
        <f t="shared" si="3"/>
        <v>17.000000000000306</v>
      </c>
      <c r="K14" s="4">
        <f t="shared" si="4"/>
        <v>9.9999999999786837</v>
      </c>
      <c r="L14" s="4">
        <f t="shared" si="5"/>
        <v>977.22310960798211</v>
      </c>
      <c r="M14" s="4"/>
      <c r="N14" s="2" t="s">
        <v>31</v>
      </c>
      <c r="O14" s="2">
        <v>0.28999999999999998</v>
      </c>
      <c r="P14" s="2">
        <v>0.39300000000000002</v>
      </c>
      <c r="Q14" s="2">
        <v>0.38200000000000001</v>
      </c>
      <c r="R14" s="2">
        <v>0.27100000000000002</v>
      </c>
      <c r="S14" s="2">
        <v>0.25</v>
      </c>
      <c r="T14" s="2">
        <v>0.25</v>
      </c>
      <c r="U14" s="2">
        <v>0.25</v>
      </c>
    </row>
    <row r="15" spans="1:28" x14ac:dyDescent="0.2">
      <c r="A15" s="2">
        <f t="shared" si="7"/>
        <v>13</v>
      </c>
      <c r="B15" s="2">
        <v>0.1</v>
      </c>
      <c r="C15" s="2">
        <f t="shared" si="6"/>
        <v>10.999999999999996</v>
      </c>
      <c r="D15" s="2">
        <f t="shared" si="0"/>
        <v>1.575E-2</v>
      </c>
      <c r="E15" s="5">
        <f>0.5*(E14+((E14)^2-4*D14*10^6*SUM(I15:I$23))^0.5)</f>
        <v>17396.232071118273</v>
      </c>
      <c r="F15" s="4">
        <f t="shared" si="2"/>
        <v>86.981160355591371</v>
      </c>
      <c r="G15" s="4">
        <v>1</v>
      </c>
      <c r="I15" s="4">
        <f t="shared" si="1"/>
        <v>1</v>
      </c>
      <c r="J15" s="4">
        <f t="shared" si="3"/>
        <v>16.000000000002437</v>
      </c>
      <c r="K15" s="4">
        <f t="shared" si="4"/>
        <v>10.000000000018012</v>
      </c>
      <c r="L15" s="4">
        <f t="shared" si="5"/>
        <v>920.50654522539674</v>
      </c>
      <c r="M15" s="4"/>
      <c r="N15" s="2" t="s">
        <v>33</v>
      </c>
      <c r="O15" s="2">
        <v>20000</v>
      </c>
      <c r="P15" s="2">
        <v>20000</v>
      </c>
      <c r="Q15" s="2">
        <v>20000</v>
      </c>
      <c r="R15" s="2">
        <v>20000</v>
      </c>
      <c r="S15" s="2">
        <v>110000</v>
      </c>
      <c r="T15" s="2">
        <v>110000</v>
      </c>
      <c r="U15" s="2">
        <v>110000</v>
      </c>
    </row>
    <row r="16" spans="1:28" x14ac:dyDescent="0.2">
      <c r="A16" s="2">
        <f t="shared" si="7"/>
        <v>14</v>
      </c>
      <c r="B16" s="2">
        <v>0.1</v>
      </c>
      <c r="C16" s="2">
        <f t="shared" si="6"/>
        <v>11.099999999999996</v>
      </c>
      <c r="D16" s="2">
        <f t="shared" si="0"/>
        <v>1.575E-2</v>
      </c>
      <c r="E16" s="5">
        <f>0.5*(E15+((E15)^2-4*D15*10^6*SUM(I16:I$23))^0.5)</f>
        <v>17381.734093030973</v>
      </c>
      <c r="F16" s="4">
        <f t="shared" si="2"/>
        <v>86.90867046515487</v>
      </c>
      <c r="G16" s="4">
        <v>1</v>
      </c>
      <c r="I16" s="4">
        <f t="shared" si="1"/>
        <v>1</v>
      </c>
      <c r="J16" s="4">
        <f t="shared" si="3"/>
        <v>15.000000000000636</v>
      </c>
      <c r="K16" s="4">
        <f t="shared" si="4"/>
        <v>9.9999999999825739</v>
      </c>
      <c r="L16" s="4">
        <f t="shared" si="5"/>
        <v>863.6507570867368</v>
      </c>
      <c r="M16" s="4"/>
    </row>
    <row r="17" spans="1:25" x14ac:dyDescent="0.2">
      <c r="A17" s="2">
        <f t="shared" si="7"/>
        <v>15</v>
      </c>
      <c r="B17" s="2">
        <v>0.1</v>
      </c>
      <c r="C17" s="2">
        <f t="shared" si="6"/>
        <v>11.199999999999996</v>
      </c>
      <c r="D17" s="2">
        <f t="shared" si="0"/>
        <v>1.575E-2</v>
      </c>
      <c r="E17" s="5">
        <f>0.5*(E16+((E16)^2-4*D16*10^6*SUM(I17:I$23))^0.5)</f>
        <v>17368.131593606857</v>
      </c>
      <c r="F17" s="4">
        <f t="shared" si="2"/>
        <v>86.840657968034279</v>
      </c>
      <c r="G17" s="4">
        <v>1</v>
      </c>
      <c r="I17" s="4">
        <f t="shared" si="1"/>
        <v>1</v>
      </c>
      <c r="J17" s="4">
        <f t="shared" si="3"/>
        <v>14.000000000002379</v>
      </c>
      <c r="K17" s="4">
        <f t="shared" si="4"/>
        <v>9.9999999999986322</v>
      </c>
      <c r="L17" s="4">
        <f t="shared" si="5"/>
        <v>806.66412272682737</v>
      </c>
      <c r="M17" s="4"/>
    </row>
    <row r="18" spans="1:25" x14ac:dyDescent="0.2">
      <c r="A18" s="2">
        <f t="shared" si="7"/>
        <v>16</v>
      </c>
      <c r="B18" s="2">
        <v>0.1</v>
      </c>
      <c r="C18" s="2">
        <f t="shared" si="6"/>
        <v>11.299999999999995</v>
      </c>
      <c r="D18" s="2">
        <f t="shared" si="0"/>
        <v>1.575E-2</v>
      </c>
      <c r="E18" s="5">
        <f>0.5*(E17+((E17)^2-4*D17*10^6*SUM(I18:I$23))^0.5)</f>
        <v>17355.426633673909</v>
      </c>
      <c r="F18" s="4">
        <f t="shared" si="2"/>
        <v>86.777133168369545</v>
      </c>
      <c r="G18" s="4">
        <v>1</v>
      </c>
      <c r="I18" s="4">
        <f t="shared" si="1"/>
        <v>1</v>
      </c>
      <c r="J18" s="4">
        <f t="shared" si="3"/>
        <v>13.000000000002515</v>
      </c>
      <c r="K18" s="4">
        <f t="shared" si="4"/>
        <v>10.000000000013944</v>
      </c>
      <c r="L18" s="4">
        <f t="shared" si="5"/>
        <v>749.55511854458894</v>
      </c>
      <c r="M18" s="4"/>
    </row>
    <row r="19" spans="1:25" x14ac:dyDescent="0.2">
      <c r="A19" s="2">
        <f t="shared" si="7"/>
        <v>17</v>
      </c>
      <c r="B19" s="2">
        <v>0.1</v>
      </c>
      <c r="C19" s="2">
        <f t="shared" si="6"/>
        <v>11.399999999999995</v>
      </c>
      <c r="D19" s="2">
        <f t="shared" si="0"/>
        <v>1.575E-2</v>
      </c>
      <c r="E19" s="5">
        <f>0.5*(E18+((E18)^2-4*D18*10^6*SUM(I19:I$23))^0.5)</f>
        <v>17343.621140556832</v>
      </c>
      <c r="F19" s="4">
        <f t="shared" si="2"/>
        <v>86.718105702784172</v>
      </c>
      <c r="G19" s="4">
        <v>1</v>
      </c>
      <c r="I19" s="4">
        <f t="shared" si="1"/>
        <v>1</v>
      </c>
      <c r="J19" s="4">
        <f t="shared" si="3"/>
        <v>12.000000000001121</v>
      </c>
      <c r="K19" s="4">
        <f t="shared" si="4"/>
        <v>10.000000000011227</v>
      </c>
      <c r="L19" s="4">
        <f t="shared" si="5"/>
        <v>692.33231377715822</v>
      </c>
      <c r="M19" s="4"/>
    </row>
    <row r="20" spans="1:25" x14ac:dyDescent="0.2">
      <c r="A20" s="2">
        <f t="shared" si="7"/>
        <v>18</v>
      </c>
      <c r="B20" s="2">
        <v>0.1</v>
      </c>
      <c r="C20" s="2">
        <f t="shared" si="6"/>
        <v>11.499999999999995</v>
      </c>
      <c r="D20" s="2">
        <f t="shared" si="0"/>
        <v>0.315</v>
      </c>
      <c r="E20" s="5">
        <f>0.5*(E19+((E19)^2-4*D19*10^6*SUM(I20:I$23))^0.5)</f>
        <v>17332.716906614842</v>
      </c>
      <c r="F20" s="4">
        <f t="shared" si="2"/>
        <v>86.663584533074214</v>
      </c>
      <c r="G20" s="4">
        <v>1</v>
      </c>
      <c r="I20" s="4">
        <f t="shared" si="1"/>
        <v>1</v>
      </c>
      <c r="J20" s="4">
        <f t="shared" si="3"/>
        <v>10.999999999999998</v>
      </c>
      <c r="K20" s="4">
        <f t="shared" si="4"/>
        <v>3.4999999999999694</v>
      </c>
      <c r="L20" s="4">
        <f t="shared" si="5"/>
        <v>642.13157948979642</v>
      </c>
      <c r="M20" s="4"/>
    </row>
    <row r="21" spans="1:25" x14ac:dyDescent="0.2">
      <c r="A21" s="2">
        <f t="shared" si="7"/>
        <v>19</v>
      </c>
      <c r="B21" s="2">
        <v>2</v>
      </c>
      <c r="C21" s="2">
        <f t="shared" si="6"/>
        <v>13.499999999999995</v>
      </c>
      <c r="D21" s="2">
        <f t="shared" si="0"/>
        <v>0.63</v>
      </c>
      <c r="E21" s="5">
        <f>0.5*(E20+((E20)^2-4*D20*10^6*SUM(I21:I$23))^0.5)</f>
        <v>17130.445459075556</v>
      </c>
      <c r="F21" s="4">
        <f t="shared" si="2"/>
        <v>85.652227295377784</v>
      </c>
      <c r="G21" s="4">
        <v>7</v>
      </c>
      <c r="I21" s="4">
        <f t="shared" si="1"/>
        <v>7</v>
      </c>
      <c r="J21" s="4">
        <f t="shared" si="3"/>
        <v>4.0000000000000595</v>
      </c>
      <c r="K21" s="4">
        <f t="shared" si="4"/>
        <v>0.74999999999999645</v>
      </c>
      <c r="L21" s="4">
        <f t="shared" si="5"/>
        <v>235.54277445714217</v>
      </c>
      <c r="M21" s="4"/>
    </row>
    <row r="22" spans="1:25" x14ac:dyDescent="0.2">
      <c r="A22" s="2">
        <f t="shared" si="7"/>
        <v>20</v>
      </c>
      <c r="B22" s="2">
        <v>4</v>
      </c>
      <c r="C22" s="2">
        <f t="shared" si="6"/>
        <v>17.499999999999993</v>
      </c>
      <c r="D22" s="2">
        <f t="shared" si="0"/>
        <v>7.8750000000000001E-2</v>
      </c>
      <c r="E22" s="5">
        <f>0.5*(E21+((E21)^2-4*D21*10^6*SUM(I22:I$23))^0.5)</f>
        <v>16982.053511167556</v>
      </c>
      <c r="F22" s="4">
        <f t="shared" si="2"/>
        <v>84.910267555837777</v>
      </c>
      <c r="G22" s="4">
        <v>3</v>
      </c>
      <c r="I22" s="4">
        <f t="shared" si="1"/>
        <v>3</v>
      </c>
      <c r="J22" s="4">
        <f t="shared" si="3"/>
        <v>1.0000000000000735</v>
      </c>
      <c r="K22" s="4">
        <f t="shared" si="4"/>
        <v>2.000000000000147</v>
      </c>
      <c r="L22" s="4">
        <f t="shared" si="5"/>
        <v>58.901782176274409</v>
      </c>
      <c r="M22" s="4"/>
    </row>
    <row r="23" spans="1:25" x14ac:dyDescent="0.2">
      <c r="A23" s="2">
        <f t="shared" ref="A23" si="8">1+A22</f>
        <v>21</v>
      </c>
      <c r="B23" s="2">
        <v>0.5</v>
      </c>
      <c r="C23" s="2">
        <f t="shared" ref="C23" si="9">C22+B23</f>
        <v>17.999999999999993</v>
      </c>
      <c r="E23" s="5">
        <f>0.5*(E22+((E22)^2-4*D22*10^6*SUM(I23:I$23))^0.5)</f>
        <v>16977.414995821175</v>
      </c>
      <c r="F23" s="4">
        <f t="shared" ref="F23" si="10">E23/$E$3*100</f>
        <v>84.887074979105876</v>
      </c>
      <c r="G23" s="4">
        <v>1</v>
      </c>
      <c r="I23" s="4">
        <f t="shared" ref="I23" si="11">G23-H23</f>
        <v>1</v>
      </c>
      <c r="J23" s="4"/>
      <c r="K23" s="4"/>
      <c r="L23" s="4"/>
    </row>
    <row r="24" spans="1:25" x14ac:dyDescent="0.2">
      <c r="E24" s="5"/>
      <c r="F24" s="5"/>
      <c r="G24" s="4"/>
      <c r="H24" s="28"/>
      <c r="I24" s="4"/>
      <c r="J24" s="4"/>
      <c r="K24" s="4"/>
    </row>
    <row r="25" spans="1:25" ht="15.75" x14ac:dyDescent="0.25">
      <c r="A25" s="1"/>
      <c r="C25" s="6">
        <f>C23</f>
        <v>17.999999999999993</v>
      </c>
      <c r="D25" s="6"/>
      <c r="E25" s="11">
        <f>MAX(MAX(F3-MIN(F3:F23),MAX(F3:F23)-F3))</f>
        <v>15.112925020894124</v>
      </c>
      <c r="F25" s="11"/>
      <c r="G25" s="12">
        <f>SUM(G3:G23)</f>
        <v>32</v>
      </c>
      <c r="H25" s="12"/>
      <c r="I25" s="12"/>
      <c r="K25" s="4"/>
    </row>
    <row r="26" spans="1:25" s="10" customFormat="1" ht="15.75" x14ac:dyDescent="0.25">
      <c r="A26" s="9"/>
      <c r="B26" s="9"/>
      <c r="C26" s="8" t="s">
        <v>21</v>
      </c>
      <c r="D26" s="8"/>
      <c r="E26" s="8" t="s">
        <v>30</v>
      </c>
      <c r="F26" s="8"/>
      <c r="G26" s="15" t="s">
        <v>23</v>
      </c>
      <c r="H26" s="13"/>
      <c r="I26" s="14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5.75" x14ac:dyDescent="0.25">
      <c r="C27" s="6"/>
      <c r="D27" s="6"/>
      <c r="E27" s="6"/>
      <c r="F27" s="6"/>
      <c r="G27" s="6"/>
      <c r="H27" s="12"/>
      <c r="I27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zoomScale="85" zoomScaleNormal="85" workbookViewId="0"/>
  </sheetViews>
  <sheetFormatPr defaultColWidth="9.140625" defaultRowHeight="15" x14ac:dyDescent="0.2"/>
  <cols>
    <col min="1" max="1" width="9.28515625" style="2" bestFit="1" customWidth="1"/>
    <col min="2" max="2" width="10.85546875" style="2" customWidth="1"/>
    <col min="3" max="3" width="9.28515625" style="2" customWidth="1"/>
    <col min="4" max="4" width="12.28515625" style="2" customWidth="1"/>
    <col min="5" max="6" width="15.7109375" style="2" customWidth="1"/>
    <col min="7" max="7" width="14.7109375" style="2" customWidth="1"/>
    <col min="8" max="8" width="23.85546875" style="2" customWidth="1"/>
    <col min="9" max="9" width="16.140625" style="2" customWidth="1"/>
    <col min="10" max="10" width="16" style="2" customWidth="1"/>
    <col min="11" max="11" width="12" style="2" customWidth="1"/>
    <col min="12" max="12" width="11.42578125" style="2" customWidth="1"/>
    <col min="13" max="13" width="8.140625" style="2" customWidth="1"/>
    <col min="14" max="14" width="7" style="2" customWidth="1"/>
    <col min="15" max="15" width="12.7109375" style="2" customWidth="1"/>
    <col min="16" max="16" width="16.7109375" style="2" customWidth="1"/>
    <col min="17" max="17" width="15.42578125" style="2" customWidth="1"/>
    <col min="18" max="18" width="12.7109375" style="2" customWidth="1"/>
    <col min="19" max="19" width="13.85546875" style="2" customWidth="1"/>
    <col min="20" max="20" width="12.85546875" style="2" customWidth="1"/>
    <col min="21" max="21" width="11.28515625" style="2" customWidth="1"/>
    <col min="22" max="23" width="10.140625" style="2" bestFit="1" customWidth="1"/>
    <col min="24" max="25" width="9.140625" style="2"/>
    <col min="26" max="16384" width="9.140625" style="1"/>
  </cols>
  <sheetData>
    <row r="1" spans="1:28" s="18" customFormat="1" ht="180" customHeight="1" x14ac:dyDescent="0.25">
      <c r="A1" s="16" t="s">
        <v>19</v>
      </c>
      <c r="B1" s="16" t="s">
        <v>25</v>
      </c>
      <c r="C1" s="16" t="s">
        <v>36</v>
      </c>
      <c r="D1" s="16" t="s">
        <v>37</v>
      </c>
      <c r="E1" s="16" t="s">
        <v>13</v>
      </c>
      <c r="F1" s="16" t="s">
        <v>26</v>
      </c>
      <c r="G1" s="16" t="s">
        <v>14</v>
      </c>
      <c r="H1" s="16" t="s">
        <v>38</v>
      </c>
      <c r="I1" s="16" t="s">
        <v>15</v>
      </c>
      <c r="J1" s="17" t="s">
        <v>20</v>
      </c>
      <c r="K1" s="17" t="s">
        <v>9</v>
      </c>
      <c r="L1" s="17" t="s">
        <v>16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20"/>
      <c r="AA1" s="20"/>
      <c r="AB1" s="20"/>
    </row>
    <row r="2" spans="1:28" ht="15.75" x14ac:dyDescent="0.25">
      <c r="A2" s="2" t="s">
        <v>11</v>
      </c>
      <c r="B2" s="2" t="s">
        <v>0</v>
      </c>
      <c r="C2" s="2" t="s">
        <v>0</v>
      </c>
      <c r="D2" s="29" t="s">
        <v>39</v>
      </c>
      <c r="E2" s="2" t="s">
        <v>10</v>
      </c>
      <c r="F2" s="2" t="s">
        <v>22</v>
      </c>
      <c r="G2" s="2" t="s">
        <v>1</v>
      </c>
      <c r="H2" s="2" t="s">
        <v>1</v>
      </c>
      <c r="I2" s="3" t="s">
        <v>1</v>
      </c>
      <c r="J2" s="2" t="s">
        <v>1</v>
      </c>
      <c r="K2" s="2" t="s">
        <v>1</v>
      </c>
      <c r="L2" s="2" t="s">
        <v>12</v>
      </c>
      <c r="N2" s="21" t="s">
        <v>24</v>
      </c>
      <c r="O2" s="21"/>
      <c r="P2" s="21"/>
      <c r="Q2" s="22"/>
      <c r="R2" s="23"/>
    </row>
    <row r="3" spans="1:28" x14ac:dyDescent="0.2">
      <c r="A3" s="2">
        <v>1</v>
      </c>
      <c r="B3" s="2">
        <v>0</v>
      </c>
      <c r="C3" s="2">
        <v>0</v>
      </c>
      <c r="D3" s="2">
        <f t="shared" ref="D3:D22" si="0">B4*($Q$5+$Q$6*$Q$7)</f>
        <v>0.63</v>
      </c>
      <c r="E3" s="2">
        <f>Q4</f>
        <v>20000</v>
      </c>
      <c r="F3" s="4">
        <v>100</v>
      </c>
      <c r="G3" s="4">
        <v>3</v>
      </c>
      <c r="I3" s="4">
        <f t="shared" ref="I3:I22" si="1">G3-H3</f>
        <v>3</v>
      </c>
      <c r="J3" s="4">
        <f>L3*E4/10^6</f>
        <v>29.000000000000028</v>
      </c>
      <c r="K3" s="4">
        <f>(J3-J4)/B4</f>
        <v>0.50000000000000178</v>
      </c>
      <c r="L3" s="4">
        <f>(E3-E4)/D3</f>
        <v>1523.0720796322983</v>
      </c>
      <c r="N3" s="24"/>
      <c r="O3" s="23"/>
      <c r="P3" s="23"/>
      <c r="Q3" s="23"/>
      <c r="R3" s="23"/>
    </row>
    <row r="4" spans="1:28" ht="15.75" x14ac:dyDescent="0.25">
      <c r="A4" s="2">
        <v>2</v>
      </c>
      <c r="B4" s="2">
        <v>4</v>
      </c>
      <c r="C4" s="2">
        <f>C3+B4</f>
        <v>4</v>
      </c>
      <c r="D4" s="2">
        <f t="shared" si="0"/>
        <v>0.94500000000000006</v>
      </c>
      <c r="E4" s="5">
        <f>0.5*(E3+((E3)^2-4*D3*10^6*SUM(I4:I$23))^0.5)</f>
        <v>19040.464589831652</v>
      </c>
      <c r="F4" s="4">
        <f t="shared" ref="F4:F22" si="2">E4/$E$3*100</f>
        <v>95.202322949158258</v>
      </c>
      <c r="G4" s="4">
        <v>2</v>
      </c>
      <c r="I4" s="4">
        <f t="shared" si="1"/>
        <v>2</v>
      </c>
      <c r="J4" s="4">
        <f t="shared" ref="J4:J22" si="3">L4*E5/10^6</f>
        <v>27.000000000000021</v>
      </c>
      <c r="K4" s="4">
        <f t="shared" ref="K4:K22" si="4">(J4-J5)/B5</f>
        <v>0.16666666666646357</v>
      </c>
      <c r="L4" s="4">
        <f t="shared" ref="L4:L22" si="5">(E4-E5)/D4</f>
        <v>1534.9702267682312</v>
      </c>
      <c r="N4" s="24"/>
      <c r="O4" s="25"/>
      <c r="P4" s="27" t="s">
        <v>17</v>
      </c>
      <c r="Q4" s="25">
        <v>20000</v>
      </c>
      <c r="R4" s="25" t="s">
        <v>10</v>
      </c>
    </row>
    <row r="5" spans="1:28" ht="15.75" x14ac:dyDescent="0.25">
      <c r="A5" s="2">
        <v>3</v>
      </c>
      <c r="B5" s="2">
        <v>6</v>
      </c>
      <c r="C5" s="2">
        <f t="shared" ref="C5:C22" si="6">C4+B5</f>
        <v>10</v>
      </c>
      <c r="D5" s="2">
        <f t="shared" si="0"/>
        <v>1.575E-2</v>
      </c>
      <c r="E5" s="5">
        <f>0.5*(E4+((E4)^2-4*D4*10^6*SUM(I5:I$23))^0.5)</f>
        <v>17589.917725535674</v>
      </c>
      <c r="F5" s="4">
        <f t="shared" si="2"/>
        <v>87.949588627678366</v>
      </c>
      <c r="G5" s="4">
        <v>1</v>
      </c>
      <c r="I5" s="4">
        <f t="shared" si="1"/>
        <v>1</v>
      </c>
      <c r="J5" s="4">
        <f t="shared" si="3"/>
        <v>26.00000000000124</v>
      </c>
      <c r="K5" s="4">
        <f t="shared" si="4"/>
        <v>10.000000000018545</v>
      </c>
      <c r="L5" s="4">
        <f t="shared" si="5"/>
        <v>1480.0809748733641</v>
      </c>
      <c r="N5" s="24"/>
      <c r="O5" s="25"/>
      <c r="P5" s="27" t="s">
        <v>27</v>
      </c>
      <c r="Q5" s="25">
        <f>O13</f>
        <v>9.9500000000000005E-2</v>
      </c>
      <c r="R5" s="26" t="s">
        <v>32</v>
      </c>
    </row>
    <row r="6" spans="1:28" ht="15.75" x14ac:dyDescent="0.25">
      <c r="A6" s="2">
        <v>4</v>
      </c>
      <c r="B6" s="2">
        <v>0.1</v>
      </c>
      <c r="C6" s="2">
        <f t="shared" si="6"/>
        <v>10.1</v>
      </c>
      <c r="D6" s="2">
        <f t="shared" si="0"/>
        <v>1.575E-2</v>
      </c>
      <c r="E6" s="5">
        <f>0.5*(E5+((E5)^2-4*D5*10^6*SUM(I6:I$23))^0.5)</f>
        <v>17566.606450181418</v>
      </c>
      <c r="F6" s="4">
        <f t="shared" si="2"/>
        <v>87.833032250907095</v>
      </c>
      <c r="G6" s="4">
        <v>1</v>
      </c>
      <c r="I6" s="4">
        <f t="shared" si="1"/>
        <v>1</v>
      </c>
      <c r="J6" s="4">
        <f t="shared" si="3"/>
        <v>24.999999999999385</v>
      </c>
      <c r="K6" s="4">
        <f t="shared" si="4"/>
        <v>10.000000000009805</v>
      </c>
      <c r="L6" s="4">
        <f t="shared" si="5"/>
        <v>1424.975353573996</v>
      </c>
      <c r="N6" s="24"/>
      <c r="O6" s="25"/>
      <c r="P6" s="27" t="s">
        <v>28</v>
      </c>
      <c r="Q6" s="25">
        <f>O14</f>
        <v>0.28999999999999998</v>
      </c>
      <c r="R6" s="26" t="s">
        <v>32</v>
      </c>
    </row>
    <row r="7" spans="1:28" ht="15.75" x14ac:dyDescent="0.25">
      <c r="A7" s="2">
        <f t="shared" ref="A7:A22" si="7">1+A6</f>
        <v>5</v>
      </c>
      <c r="B7" s="2">
        <v>0.1</v>
      </c>
      <c r="C7" s="2">
        <f t="shared" si="6"/>
        <v>10.199999999999999</v>
      </c>
      <c r="D7" s="2">
        <f t="shared" si="0"/>
        <v>1.575E-2</v>
      </c>
      <c r="E7" s="5">
        <f>0.5*(E6+((E6)^2-4*D6*10^6*SUM(I7:I$23))^0.5)</f>
        <v>17544.163088362628</v>
      </c>
      <c r="F7" s="4">
        <f t="shared" si="2"/>
        <v>87.720815441813144</v>
      </c>
      <c r="G7" s="4">
        <v>1</v>
      </c>
      <c r="I7" s="4">
        <f t="shared" si="1"/>
        <v>1</v>
      </c>
      <c r="J7" s="4">
        <f t="shared" si="3"/>
        <v>23.999999999998405</v>
      </c>
      <c r="K7" s="4">
        <f t="shared" si="4"/>
        <v>9.9999999999922551</v>
      </c>
      <c r="L7" s="4">
        <f t="shared" si="5"/>
        <v>1369.6604621737995</v>
      </c>
      <c r="N7" s="24"/>
      <c r="O7" s="25"/>
      <c r="P7" s="27" t="s">
        <v>29</v>
      </c>
      <c r="Q7" s="25">
        <v>0.2</v>
      </c>
      <c r="R7" s="25"/>
    </row>
    <row r="8" spans="1:28" ht="15.75" x14ac:dyDescent="0.25">
      <c r="A8" s="2">
        <f t="shared" si="7"/>
        <v>6</v>
      </c>
      <c r="B8" s="2">
        <v>0.1</v>
      </c>
      <c r="C8" s="2">
        <f t="shared" si="6"/>
        <v>10.299999999999999</v>
      </c>
      <c r="D8" s="2">
        <f t="shared" si="0"/>
        <v>1.575E-2</v>
      </c>
      <c r="E8" s="5">
        <f>0.5*(E7+((E7)^2-4*D7*10^6*SUM(I8:I$23))^0.5)</f>
        <v>17522.59093608339</v>
      </c>
      <c r="F8" s="4">
        <f t="shared" si="2"/>
        <v>87.612954680416948</v>
      </c>
      <c r="G8" s="4">
        <v>1</v>
      </c>
      <c r="I8" s="4">
        <f t="shared" si="1"/>
        <v>1</v>
      </c>
      <c r="J8" s="4">
        <f t="shared" si="3"/>
        <v>22.999999999999179</v>
      </c>
      <c r="K8" s="4">
        <f t="shared" si="4"/>
        <v>9.999999999979643</v>
      </c>
      <c r="L8" s="4">
        <f t="shared" si="5"/>
        <v>1314.1435483444689</v>
      </c>
      <c r="N8" s="24"/>
      <c r="O8" s="25"/>
      <c r="P8" s="27"/>
      <c r="Q8" s="25"/>
      <c r="R8" s="25"/>
      <c r="Z8" s="2"/>
    </row>
    <row r="9" spans="1:28" x14ac:dyDescent="0.2">
      <c r="A9" s="2">
        <f t="shared" si="7"/>
        <v>7</v>
      </c>
      <c r="B9" s="2">
        <v>0.1</v>
      </c>
      <c r="C9" s="2">
        <f t="shared" si="6"/>
        <v>10.399999999999999</v>
      </c>
      <c r="D9" s="2">
        <f t="shared" si="0"/>
        <v>1.575E-2</v>
      </c>
      <c r="E9" s="5">
        <f>0.5*(E8+((E8)^2-4*D8*10^6*SUM(I9:I$23))^0.5)</f>
        <v>17501.893175196965</v>
      </c>
      <c r="F9" s="4">
        <f t="shared" si="2"/>
        <v>87.50946587598483</v>
      </c>
      <c r="G9" s="4">
        <v>1</v>
      </c>
      <c r="I9" s="4">
        <f t="shared" si="1"/>
        <v>1</v>
      </c>
      <c r="J9" s="4">
        <f t="shared" si="3"/>
        <v>22.000000000001215</v>
      </c>
      <c r="K9" s="4">
        <f t="shared" si="4"/>
        <v>10.000000000010978</v>
      </c>
      <c r="L9" s="4">
        <f t="shared" si="5"/>
        <v>1258.4320041549665</v>
      </c>
      <c r="M9" s="4"/>
      <c r="Z9" s="2"/>
    </row>
    <row r="10" spans="1:28" ht="15.75" x14ac:dyDescent="0.25">
      <c r="A10" s="2">
        <f t="shared" si="7"/>
        <v>8</v>
      </c>
      <c r="B10" s="2">
        <v>0.1</v>
      </c>
      <c r="C10" s="2">
        <f t="shared" si="6"/>
        <v>10.499999999999998</v>
      </c>
      <c r="D10" s="2">
        <f t="shared" si="0"/>
        <v>1.575E-2</v>
      </c>
      <c r="E10" s="5">
        <f>0.5*(E9+((E9)^2-4*D9*10^6*SUM(I10:I$23))^0.5)</f>
        <v>17482.072871131524</v>
      </c>
      <c r="F10" s="4">
        <f t="shared" si="2"/>
        <v>87.41036435565762</v>
      </c>
      <c r="G10" s="4">
        <v>1</v>
      </c>
      <c r="I10" s="4">
        <f t="shared" si="1"/>
        <v>1</v>
      </c>
      <c r="J10" s="4">
        <f t="shared" si="3"/>
        <v>21.000000000000117</v>
      </c>
      <c r="K10" s="4">
        <f t="shared" si="4"/>
        <v>10.000000000006537</v>
      </c>
      <c r="L10" s="4">
        <f t="shared" si="5"/>
        <v>1202.5333618690233</v>
      </c>
      <c r="M10" s="4"/>
      <c r="N10" s="6"/>
      <c r="O10" s="2" t="s">
        <v>18</v>
      </c>
      <c r="U10" s="3"/>
    </row>
    <row r="11" spans="1:28" x14ac:dyDescent="0.2">
      <c r="A11" s="2">
        <f t="shared" si="7"/>
        <v>9</v>
      </c>
      <c r="B11" s="2">
        <v>0.1</v>
      </c>
      <c r="C11" s="2">
        <f t="shared" si="6"/>
        <v>10.599999999999998</v>
      </c>
      <c r="D11" s="2">
        <f t="shared" si="0"/>
        <v>1.575E-2</v>
      </c>
      <c r="E11" s="5">
        <f>0.5*(E10+((E10)^2-4*D10*10^6*SUM(I11:I$23))^0.5)</f>
        <v>17463.132970682087</v>
      </c>
      <c r="F11" s="4">
        <f t="shared" si="2"/>
        <v>87.315664853410439</v>
      </c>
      <c r="G11" s="4">
        <v>1</v>
      </c>
      <c r="I11" s="4">
        <f t="shared" si="1"/>
        <v>1</v>
      </c>
      <c r="J11" s="4">
        <f t="shared" si="3"/>
        <v>19.999999999999464</v>
      </c>
      <c r="K11" s="4">
        <f t="shared" si="4"/>
        <v>10.000000000005613</v>
      </c>
      <c r="L11" s="4">
        <f t="shared" si="5"/>
        <v>1146.4552895160436</v>
      </c>
      <c r="M11" s="4"/>
      <c r="N11" s="1"/>
    </row>
    <row r="12" spans="1:28" x14ac:dyDescent="0.2">
      <c r="A12" s="2">
        <f t="shared" si="7"/>
        <v>10</v>
      </c>
      <c r="B12" s="2">
        <v>0.1</v>
      </c>
      <c r="C12" s="2">
        <f t="shared" si="6"/>
        <v>10.699999999999998</v>
      </c>
      <c r="D12" s="2">
        <f t="shared" si="0"/>
        <v>1.575E-2</v>
      </c>
      <c r="E12" s="5">
        <f>0.5*(E11+((E11)^2-4*D11*10^6*SUM(I12:I$23))^0.5)</f>
        <v>17445.076299872209</v>
      </c>
      <c r="F12" s="4">
        <f t="shared" si="2"/>
        <v>87.225381499361049</v>
      </c>
      <c r="G12" s="4">
        <v>1</v>
      </c>
      <c r="I12" s="4">
        <f t="shared" si="1"/>
        <v>1</v>
      </c>
      <c r="J12" s="4">
        <f t="shared" si="3"/>
        <v>18.999999999998902</v>
      </c>
      <c r="K12" s="4">
        <f t="shared" si="4"/>
        <v>9.999999999968523</v>
      </c>
      <c r="L12" s="4">
        <f t="shared" si="5"/>
        <v>1090.2055862379566</v>
      </c>
      <c r="M12" s="4"/>
      <c r="O12" s="2" t="s">
        <v>8</v>
      </c>
      <c r="P12" s="2" t="s">
        <v>7</v>
      </c>
      <c r="Q12" s="2" t="s">
        <v>6</v>
      </c>
      <c r="R12" s="2" t="s">
        <v>5</v>
      </c>
      <c r="S12" s="2" t="s">
        <v>4</v>
      </c>
      <c r="T12" s="2" t="s">
        <v>3</v>
      </c>
      <c r="U12" s="2" t="s">
        <v>2</v>
      </c>
    </row>
    <row r="13" spans="1:28" ht="15.75" x14ac:dyDescent="0.25">
      <c r="A13" s="2">
        <f t="shared" si="7"/>
        <v>11</v>
      </c>
      <c r="B13" s="2">
        <v>0.1</v>
      </c>
      <c r="C13" s="2">
        <f t="shared" si="6"/>
        <v>10.799999999999997</v>
      </c>
      <c r="D13" s="2">
        <f t="shared" si="0"/>
        <v>1.575E-2</v>
      </c>
      <c r="E13" s="5">
        <f>0.5*(E12+((E12)^2-4*D12*10^6*SUM(I13:I$23))^0.5)</f>
        <v>17427.905561888962</v>
      </c>
      <c r="F13" s="4">
        <f t="shared" si="2"/>
        <v>87.1395278094448</v>
      </c>
      <c r="G13" s="4">
        <v>1</v>
      </c>
      <c r="I13" s="4">
        <f t="shared" si="1"/>
        <v>1</v>
      </c>
      <c r="J13" s="4">
        <f t="shared" si="3"/>
        <v>18.00000000000205</v>
      </c>
      <c r="K13" s="4">
        <f t="shared" si="4"/>
        <v>10.000000000017444</v>
      </c>
      <c r="L13" s="4">
        <f t="shared" si="5"/>
        <v>1033.7921774198692</v>
      </c>
      <c r="M13" s="4"/>
      <c r="N13" s="2" t="s">
        <v>34</v>
      </c>
      <c r="O13" s="2">
        <v>9.9500000000000005E-2</v>
      </c>
      <c r="P13" s="2">
        <v>0.86899999999999999</v>
      </c>
      <c r="Q13" s="2">
        <v>0.57599999999999996</v>
      </c>
      <c r="R13" s="2">
        <v>5.5199999999999999E-2</v>
      </c>
      <c r="S13" s="2">
        <v>2.47E-2</v>
      </c>
      <c r="T13" s="2">
        <v>6.0499999999999998E-2</v>
      </c>
      <c r="U13" s="2">
        <v>0.1</v>
      </c>
    </row>
    <row r="14" spans="1:28" x14ac:dyDescent="0.2">
      <c r="A14" s="2">
        <f t="shared" si="7"/>
        <v>12</v>
      </c>
      <c r="B14" s="2">
        <v>0.1</v>
      </c>
      <c r="C14" s="2">
        <f t="shared" si="6"/>
        <v>10.899999999999997</v>
      </c>
      <c r="D14" s="2">
        <f t="shared" si="0"/>
        <v>1.575E-2</v>
      </c>
      <c r="E14" s="5">
        <f>0.5*(E13+((E13)^2-4*D13*10^6*SUM(I14:I$23))^0.5)</f>
        <v>17411.623335094599</v>
      </c>
      <c r="F14" s="4">
        <f t="shared" si="2"/>
        <v>87.058116675473002</v>
      </c>
      <c r="G14" s="4">
        <v>1</v>
      </c>
      <c r="I14" s="4">
        <f t="shared" si="1"/>
        <v>1</v>
      </c>
      <c r="J14" s="4">
        <f t="shared" si="3"/>
        <v>17.000000000000306</v>
      </c>
      <c r="K14" s="4">
        <f t="shared" si="4"/>
        <v>9.9999999999786837</v>
      </c>
      <c r="L14" s="4">
        <f t="shared" si="5"/>
        <v>977.22310960798211</v>
      </c>
      <c r="M14" s="4"/>
      <c r="N14" s="2" t="s">
        <v>31</v>
      </c>
      <c r="O14" s="2">
        <v>0.28999999999999998</v>
      </c>
      <c r="P14" s="2">
        <v>0.39300000000000002</v>
      </c>
      <c r="Q14" s="2">
        <v>0.38200000000000001</v>
      </c>
      <c r="R14" s="2">
        <v>0.27100000000000002</v>
      </c>
      <c r="S14" s="2">
        <v>0.25</v>
      </c>
      <c r="T14" s="2">
        <v>0.25</v>
      </c>
      <c r="U14" s="2">
        <v>0.25</v>
      </c>
    </row>
    <row r="15" spans="1:28" x14ac:dyDescent="0.2">
      <c r="A15" s="2">
        <f t="shared" si="7"/>
        <v>13</v>
      </c>
      <c r="B15" s="2">
        <v>0.1</v>
      </c>
      <c r="C15" s="2">
        <f t="shared" si="6"/>
        <v>10.999999999999996</v>
      </c>
      <c r="D15" s="2">
        <f t="shared" si="0"/>
        <v>1.575E-2</v>
      </c>
      <c r="E15" s="5">
        <f>0.5*(E14+((E14)^2-4*D14*10^6*SUM(I15:I$23))^0.5)</f>
        <v>17396.232071118273</v>
      </c>
      <c r="F15" s="4">
        <f t="shared" si="2"/>
        <v>86.981160355591371</v>
      </c>
      <c r="G15" s="4">
        <v>1</v>
      </c>
      <c r="I15" s="4">
        <f t="shared" si="1"/>
        <v>1</v>
      </c>
      <c r="J15" s="4">
        <f t="shared" si="3"/>
        <v>16.000000000002437</v>
      </c>
      <c r="K15" s="4">
        <f t="shared" si="4"/>
        <v>10.000000000018012</v>
      </c>
      <c r="L15" s="4">
        <f t="shared" si="5"/>
        <v>920.50654522539674</v>
      </c>
      <c r="M15" s="4"/>
      <c r="N15" s="2" t="s">
        <v>33</v>
      </c>
      <c r="O15" s="2">
        <v>20000</v>
      </c>
      <c r="P15" s="2">
        <v>20000</v>
      </c>
      <c r="Q15" s="2">
        <v>20000</v>
      </c>
      <c r="R15" s="2">
        <v>20000</v>
      </c>
      <c r="S15" s="2">
        <v>110000</v>
      </c>
      <c r="T15" s="2">
        <v>110000</v>
      </c>
      <c r="U15" s="2">
        <v>110000</v>
      </c>
    </row>
    <row r="16" spans="1:28" x14ac:dyDescent="0.2">
      <c r="A16" s="2">
        <f t="shared" si="7"/>
        <v>14</v>
      </c>
      <c r="B16" s="2">
        <v>0.1</v>
      </c>
      <c r="C16" s="2">
        <f t="shared" si="6"/>
        <v>11.099999999999996</v>
      </c>
      <c r="D16" s="2">
        <f t="shared" si="0"/>
        <v>1.575E-2</v>
      </c>
      <c r="E16" s="5">
        <f>0.5*(E15+((E15)^2-4*D15*10^6*SUM(I16:I$23))^0.5)</f>
        <v>17381.734093030973</v>
      </c>
      <c r="F16" s="4">
        <f t="shared" si="2"/>
        <v>86.90867046515487</v>
      </c>
      <c r="G16" s="4">
        <v>1</v>
      </c>
      <c r="I16" s="4">
        <f t="shared" si="1"/>
        <v>1</v>
      </c>
      <c r="J16" s="4">
        <f t="shared" si="3"/>
        <v>15.000000000000636</v>
      </c>
      <c r="K16" s="4">
        <f t="shared" si="4"/>
        <v>9.9999999999825739</v>
      </c>
      <c r="L16" s="4">
        <f t="shared" si="5"/>
        <v>863.6507570867368</v>
      </c>
      <c r="M16" s="4"/>
    </row>
    <row r="17" spans="1:25" x14ac:dyDescent="0.2">
      <c r="A17" s="2">
        <f t="shared" si="7"/>
        <v>15</v>
      </c>
      <c r="B17" s="2">
        <v>0.1</v>
      </c>
      <c r="C17" s="2">
        <f t="shared" si="6"/>
        <v>11.199999999999996</v>
      </c>
      <c r="D17" s="2">
        <f t="shared" si="0"/>
        <v>1.575E-2</v>
      </c>
      <c r="E17" s="5">
        <f>0.5*(E16+((E16)^2-4*D16*10^6*SUM(I17:I$23))^0.5)</f>
        <v>17368.131593606857</v>
      </c>
      <c r="F17" s="4">
        <f t="shared" si="2"/>
        <v>86.840657968034279</v>
      </c>
      <c r="G17" s="4">
        <v>1</v>
      </c>
      <c r="I17" s="4">
        <f t="shared" si="1"/>
        <v>1</v>
      </c>
      <c r="J17" s="4">
        <f t="shared" si="3"/>
        <v>14.000000000002379</v>
      </c>
      <c r="K17" s="4">
        <f t="shared" si="4"/>
        <v>9.9999999999986322</v>
      </c>
      <c r="L17" s="4">
        <f t="shared" si="5"/>
        <v>806.66412272682737</v>
      </c>
      <c r="M17" s="4"/>
    </row>
    <row r="18" spans="1:25" x14ac:dyDescent="0.2">
      <c r="A18" s="2">
        <f t="shared" si="7"/>
        <v>16</v>
      </c>
      <c r="B18" s="2">
        <v>0.1</v>
      </c>
      <c r="C18" s="2">
        <f t="shared" si="6"/>
        <v>11.299999999999995</v>
      </c>
      <c r="D18" s="2">
        <f t="shared" si="0"/>
        <v>1.575E-2</v>
      </c>
      <c r="E18" s="5">
        <f>0.5*(E17+((E17)^2-4*D17*10^6*SUM(I18:I$23))^0.5)</f>
        <v>17355.426633673909</v>
      </c>
      <c r="F18" s="4">
        <f t="shared" si="2"/>
        <v>86.777133168369545</v>
      </c>
      <c r="G18" s="4">
        <v>1</v>
      </c>
      <c r="I18" s="4">
        <f t="shared" si="1"/>
        <v>1</v>
      </c>
      <c r="J18" s="4">
        <f t="shared" si="3"/>
        <v>13.000000000002515</v>
      </c>
      <c r="K18" s="4">
        <f t="shared" si="4"/>
        <v>10.000000000013944</v>
      </c>
      <c r="L18" s="4">
        <f t="shared" si="5"/>
        <v>749.55511854458894</v>
      </c>
      <c r="M18" s="4"/>
    </row>
    <row r="19" spans="1:25" x14ac:dyDescent="0.2">
      <c r="A19" s="2">
        <f t="shared" si="7"/>
        <v>17</v>
      </c>
      <c r="B19" s="2">
        <v>0.1</v>
      </c>
      <c r="C19" s="2">
        <f t="shared" si="6"/>
        <v>11.399999999999995</v>
      </c>
      <c r="D19" s="2">
        <f t="shared" si="0"/>
        <v>1.575E-2</v>
      </c>
      <c r="E19" s="5">
        <f>0.5*(E18+((E18)^2-4*D18*10^6*SUM(I19:I$23))^0.5)</f>
        <v>17343.621140556832</v>
      </c>
      <c r="F19" s="4">
        <f t="shared" si="2"/>
        <v>86.718105702784172</v>
      </c>
      <c r="G19" s="4">
        <v>1</v>
      </c>
      <c r="I19" s="4">
        <f t="shared" si="1"/>
        <v>1</v>
      </c>
      <c r="J19" s="4">
        <f t="shared" si="3"/>
        <v>12.000000000001121</v>
      </c>
      <c r="K19" s="4">
        <f t="shared" si="4"/>
        <v>10.000000000011227</v>
      </c>
      <c r="L19" s="4">
        <f t="shared" si="5"/>
        <v>692.33231377715822</v>
      </c>
      <c r="M19" s="4"/>
    </row>
    <row r="20" spans="1:25" x14ac:dyDescent="0.2">
      <c r="A20" s="2">
        <f t="shared" si="7"/>
        <v>18</v>
      </c>
      <c r="B20" s="2">
        <v>0.1</v>
      </c>
      <c r="C20" s="2">
        <f t="shared" si="6"/>
        <v>11.499999999999995</v>
      </c>
      <c r="D20" s="2">
        <f t="shared" si="0"/>
        <v>0.315</v>
      </c>
      <c r="E20" s="5">
        <f>0.5*(E19+((E19)^2-4*D19*10^6*SUM(I20:I$23))^0.5)</f>
        <v>17332.716906614842</v>
      </c>
      <c r="F20" s="4">
        <f t="shared" si="2"/>
        <v>86.663584533074214</v>
      </c>
      <c r="G20" s="4">
        <v>1</v>
      </c>
      <c r="I20" s="4">
        <f t="shared" si="1"/>
        <v>1</v>
      </c>
      <c r="J20" s="4">
        <f t="shared" si="3"/>
        <v>10.999999999999998</v>
      </c>
      <c r="K20" s="4">
        <f t="shared" si="4"/>
        <v>3.4999999999999694</v>
      </c>
      <c r="L20" s="4">
        <f t="shared" si="5"/>
        <v>642.13157948979642</v>
      </c>
      <c r="M20" s="4"/>
    </row>
    <row r="21" spans="1:25" x14ac:dyDescent="0.2">
      <c r="A21" s="2">
        <f t="shared" si="7"/>
        <v>19</v>
      </c>
      <c r="B21" s="2">
        <v>2</v>
      </c>
      <c r="C21" s="2">
        <f t="shared" si="6"/>
        <v>13.499999999999995</v>
      </c>
      <c r="D21" s="2">
        <f t="shared" si="0"/>
        <v>0.63</v>
      </c>
      <c r="E21" s="5">
        <f>0.5*(E20+((E20)^2-4*D20*10^6*SUM(I21:I$23))^0.5)</f>
        <v>17130.445459075556</v>
      </c>
      <c r="F21" s="4">
        <f t="shared" si="2"/>
        <v>85.652227295377784</v>
      </c>
      <c r="G21" s="4">
        <v>7</v>
      </c>
      <c r="I21" s="4">
        <f t="shared" si="1"/>
        <v>7</v>
      </c>
      <c r="J21" s="4">
        <f t="shared" si="3"/>
        <v>4.0000000000000595</v>
      </c>
      <c r="K21" s="4">
        <f t="shared" si="4"/>
        <v>0.74999999999999645</v>
      </c>
      <c r="L21" s="4">
        <f t="shared" si="5"/>
        <v>235.54277445714217</v>
      </c>
      <c r="M21" s="4"/>
    </row>
    <row r="22" spans="1:25" x14ac:dyDescent="0.2">
      <c r="A22" s="2">
        <f t="shared" si="7"/>
        <v>20</v>
      </c>
      <c r="B22" s="2">
        <v>4</v>
      </c>
      <c r="C22" s="2">
        <f t="shared" si="6"/>
        <v>17.499999999999993</v>
      </c>
      <c r="D22" s="2">
        <f t="shared" si="0"/>
        <v>7.8750000000000001E-2</v>
      </c>
      <c r="E22" s="5">
        <f>0.5*(E21+((E21)^2-4*D21*10^6*SUM(I22:I$23))^0.5)</f>
        <v>16982.053511167556</v>
      </c>
      <c r="F22" s="4">
        <f t="shared" si="2"/>
        <v>84.910267555837777</v>
      </c>
      <c r="G22" s="4">
        <v>3</v>
      </c>
      <c r="I22" s="4">
        <f t="shared" si="1"/>
        <v>3</v>
      </c>
      <c r="J22" s="4">
        <f t="shared" si="3"/>
        <v>1.0000000000000735</v>
      </c>
      <c r="K22" s="4">
        <f t="shared" si="4"/>
        <v>2.000000000000147</v>
      </c>
      <c r="L22" s="4">
        <f t="shared" si="5"/>
        <v>58.901782176274409</v>
      </c>
      <c r="M22" s="4"/>
    </row>
    <row r="23" spans="1:25" x14ac:dyDescent="0.2">
      <c r="A23" s="2">
        <f t="shared" ref="A23" si="8">1+A22</f>
        <v>21</v>
      </c>
      <c r="B23" s="2">
        <v>0.5</v>
      </c>
      <c r="C23" s="2">
        <f t="shared" ref="C23" si="9">C22+B23</f>
        <v>17.999999999999993</v>
      </c>
      <c r="E23" s="5">
        <f>0.5*(E22+((E22)^2-4*D22*10^6*SUM(I23:I$23))^0.5)</f>
        <v>16977.414995821175</v>
      </c>
      <c r="F23" s="4">
        <f t="shared" ref="F23" si="10">E23/$E$3*100</f>
        <v>84.887074979105876</v>
      </c>
      <c r="G23" s="4">
        <v>1</v>
      </c>
      <c r="I23" s="4">
        <f t="shared" ref="I23" si="11">G23-H23</f>
        <v>1</v>
      </c>
      <c r="J23" s="4"/>
      <c r="K23" s="4"/>
      <c r="L23" s="4"/>
    </row>
    <row r="24" spans="1:25" x14ac:dyDescent="0.2">
      <c r="E24" s="5"/>
      <c r="F24" s="5"/>
      <c r="G24" s="4"/>
      <c r="H24" s="28"/>
      <c r="I24" s="4"/>
      <c r="J24" s="4"/>
      <c r="K24" s="4"/>
    </row>
    <row r="25" spans="1:25" ht="15.75" x14ac:dyDescent="0.25">
      <c r="A25" s="1"/>
      <c r="C25" s="6">
        <f>C23</f>
        <v>17.999999999999993</v>
      </c>
      <c r="D25" s="6"/>
      <c r="E25" s="11">
        <f>MAX(MAX(F3-MIN(F3:F23),MAX(F3:F23)-F3))</f>
        <v>15.112925020894124</v>
      </c>
      <c r="F25" s="11"/>
      <c r="G25" s="12">
        <f>SUM(G3:G23)</f>
        <v>32</v>
      </c>
      <c r="H25" s="12"/>
      <c r="I25" s="12"/>
      <c r="K25" s="4"/>
    </row>
    <row r="26" spans="1:25" s="10" customFormat="1" ht="15.75" x14ac:dyDescent="0.25">
      <c r="A26" s="9"/>
      <c r="B26" s="9"/>
      <c r="C26" s="8" t="s">
        <v>21</v>
      </c>
      <c r="D26" s="8"/>
      <c r="E26" s="8" t="s">
        <v>30</v>
      </c>
      <c r="F26" s="8"/>
      <c r="G26" s="15" t="s">
        <v>23</v>
      </c>
      <c r="H26" s="13"/>
      <c r="I26" s="14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5.75" x14ac:dyDescent="0.25">
      <c r="C27" s="6"/>
      <c r="D27" s="6"/>
      <c r="E27" s="6"/>
      <c r="F27" s="6"/>
      <c r="G27" s="6"/>
      <c r="H27" s="12"/>
      <c r="I27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initial values</vt:lpstr>
      <vt:lpstr>home_a</vt:lpstr>
      <vt:lpstr>home_b</vt:lpstr>
      <vt:lpstr>home_c</vt:lpstr>
      <vt:lpstr>notes</vt:lpstr>
    </vt:vector>
  </TitlesOfParts>
  <Company>TKK Department of Applied Physics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 Niemi</dc:creator>
  <cp:lastModifiedBy>Jouttijärvi Sami</cp:lastModifiedBy>
  <dcterms:created xsi:type="dcterms:W3CDTF">2011-05-05T09:04:09Z</dcterms:created>
  <dcterms:modified xsi:type="dcterms:W3CDTF">2018-01-31T09:20:19Z</dcterms:modified>
</cp:coreProperties>
</file>