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aaltofi-my.sharepoint.com/personal/zeiad_abdelghafor_aalto_fi/Documents/PNA Work/Cost/"/>
    </mc:Choice>
  </mc:AlternateContent>
  <xr:revisionPtr revIDLastSave="7" documentId="13_ncr:1_{194C259E-1C19-4693-AE61-611F1C7B934A}" xr6:coauthVersionLast="45" xr6:coauthVersionMax="45" xr10:uidLastSave="{21F6D46D-C493-40F6-97B4-70F7B33583A5}"/>
  <bookViews>
    <workbookView xWindow="-120" yWindow="-120" windowWidth="25440" windowHeight="15390" activeTab="1" xr2:uid="{00000000-000D-0000-FFFF-FFFF00000000}"/>
  </bookViews>
  <sheets>
    <sheet name="Sheet2" sheetId="2" r:id="rId1"/>
    <sheet name="NPV" sheetId="1" r:id="rId2"/>
    <sheet name="RF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3" l="1"/>
  <c r="D8" i="3" s="1"/>
  <c r="H20" i="3" s="1"/>
  <c r="H3" i="3"/>
  <c r="I3" i="3" s="1"/>
  <c r="I24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5" i="2"/>
  <c r="C10" i="2"/>
  <c r="H3" i="1"/>
  <c r="I3" i="1" s="1"/>
  <c r="D7" i="1"/>
  <c r="D9" i="1" s="1"/>
  <c r="H4" i="1" s="1"/>
  <c r="I25" i="2" l="1"/>
  <c r="H29" i="2" s="1"/>
  <c r="H30" i="2" s="1"/>
  <c r="H5" i="3"/>
  <c r="H9" i="3"/>
  <c r="H13" i="3"/>
  <c r="H17" i="3"/>
  <c r="H4" i="3"/>
  <c r="I4" i="3" s="1"/>
  <c r="H6" i="3"/>
  <c r="H10" i="3"/>
  <c r="H14" i="3"/>
  <c r="H18" i="3"/>
  <c r="H7" i="3"/>
  <c r="H11" i="3"/>
  <c r="H15" i="3"/>
  <c r="H19" i="3"/>
  <c r="H8" i="3"/>
  <c r="H12" i="3"/>
  <c r="H16" i="3"/>
  <c r="I5" i="3"/>
  <c r="H6" i="1"/>
  <c r="H10" i="1"/>
  <c r="H7" i="1"/>
  <c r="H11" i="1"/>
  <c r="I4" i="1"/>
  <c r="H8" i="1"/>
  <c r="H12" i="1"/>
  <c r="H5" i="1"/>
  <c r="H9" i="1"/>
  <c r="H13" i="1"/>
  <c r="I5" i="1" l="1"/>
  <c r="I6" i="1" s="1"/>
  <c r="I7" i="1" s="1"/>
  <c r="I8" i="1" s="1"/>
  <c r="I9" i="1" s="1"/>
  <c r="I10" i="1" s="1"/>
  <c r="I11" i="1" s="1"/>
  <c r="I12" i="1" s="1"/>
  <c r="I13" i="1" s="1"/>
  <c r="I6" i="3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l="1"/>
  <c r="I20" i="3" s="1"/>
</calcChain>
</file>

<file path=xl/sharedStrings.xml><?xml version="1.0" encoding="utf-8"?>
<sst xmlns="http://schemas.openxmlformats.org/spreadsheetml/2006/main" count="53" uniqueCount="39">
  <si>
    <t>Initial investment</t>
  </si>
  <si>
    <t>Saving in daily fuel consumption</t>
  </si>
  <si>
    <t>EUR</t>
  </si>
  <si>
    <t>Fuel price</t>
  </si>
  <si>
    <t>EUR/ton</t>
  </si>
  <si>
    <t>Annual operating days</t>
  </si>
  <si>
    <t>ton/day</t>
  </si>
  <si>
    <t>Annual saving in fuel costs</t>
  </si>
  <si>
    <t>Annul maintenance costs</t>
  </si>
  <si>
    <t>Annual savings</t>
  </si>
  <si>
    <t>Year</t>
  </si>
  <si>
    <t>NPV</t>
  </si>
  <si>
    <t>Interest rate</t>
  </si>
  <si>
    <t>NPV, annual cash flow</t>
  </si>
  <si>
    <t>Annual costs</t>
  </si>
  <si>
    <t>Interest</t>
  </si>
  <si>
    <t>Total annual costs</t>
  </si>
  <si>
    <t>Period</t>
  </si>
  <si>
    <t>years</t>
  </si>
  <si>
    <t>Acquisition costs</t>
  </si>
  <si>
    <t>PV, acquisition costs</t>
  </si>
  <si>
    <t>PV, costs</t>
  </si>
  <si>
    <t>Annual costs, PV</t>
  </si>
  <si>
    <t>ton/year</t>
  </si>
  <si>
    <t>Transport capacity</t>
  </si>
  <si>
    <t>Annual revenues</t>
  </si>
  <si>
    <t>Annual cash flow</t>
  </si>
  <si>
    <t>Freight rate</t>
  </si>
  <si>
    <t>D3</t>
  </si>
  <si>
    <t>D4</t>
  </si>
  <si>
    <t>D5</t>
  </si>
  <si>
    <t>Initial investment paid at year 0</t>
  </si>
  <si>
    <t>Capacity of the ship per year</t>
  </si>
  <si>
    <t>The minimum required freight rate</t>
  </si>
  <si>
    <t>Cell/coulmn</t>
  </si>
  <si>
    <t>Coulmn H</t>
  </si>
  <si>
    <t>Annual cash flow returned back to year 9 at each year</t>
  </si>
  <si>
    <t>Coulmn I</t>
  </si>
  <si>
    <t>NPV at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</si>
</sst>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0.0\ %"/>
    <numFmt numFmtId="166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3" fontId="0" fillId="0" borderId="0" xfId="0" applyNumberFormat="1"/>
    <xf numFmtId="3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165" fontId="0" fillId="0" borderId="0" xfId="0" applyNumberFormat="1" applyBorder="1"/>
    <xf numFmtId="0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9" fontId="0" fillId="0" borderId="0" xfId="0" applyNumberFormat="1"/>
    <xf numFmtId="166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4" fontId="3" fillId="0" borderId="0" xfId="0" applyNumberFormat="1" applyFont="1" applyBorder="1"/>
    <xf numFmtId="0" fontId="3" fillId="0" borderId="0" xfId="0" applyFont="1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40216</xdr:colOff>
      <xdr:row>5</xdr:row>
      <xdr:rowOff>23284</xdr:rowOff>
    </xdr:from>
    <xdr:ext cx="95436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C8F0AE23-3745-41B9-A82A-003B88832968}"/>
                </a:ext>
              </a:extLst>
            </xdr:cNvPr>
            <xdr:cNvSpPr txBox="1"/>
          </xdr:nvSpPr>
          <xdr:spPr>
            <a:xfrm>
              <a:off x="12206816" y="954617"/>
              <a:ext cx="9543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/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(1+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)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C8F0AE23-3745-41B9-A82A-003B88832968}"/>
                </a:ext>
              </a:extLst>
            </xdr:cNvPr>
            <xdr:cNvSpPr txBox="1"/>
          </xdr:nvSpPr>
          <xdr:spPr>
            <a:xfrm>
              <a:off x="12206816" y="954617"/>
              <a:ext cx="9543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𝑃=𝐹/〖(1+𝑖)〗^𝑛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476250</xdr:colOff>
      <xdr:row>6</xdr:row>
      <xdr:rowOff>31750</xdr:rowOff>
    </xdr:from>
    <xdr:ext cx="91762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736B4E4-665E-47DE-A787-E879B89C7F06}"/>
                </a:ext>
              </a:extLst>
            </xdr:cNvPr>
            <xdr:cNvSpPr txBox="1"/>
          </xdr:nvSpPr>
          <xdr:spPr>
            <a:xfrm>
              <a:off x="10204450" y="1149350"/>
              <a:ext cx="9176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/>
                <a:t>NPV</a:t>
              </a:r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𝑃</m:t>
                      </m:r>
                    </m:e>
                    <m:sub>
                      <m:r>
                        <a:rPr lang="en-US" sz="1100" b="0" i="1">
                          <a:latin typeface="Cambria Math" panose="02040503050406030204" pitchFamily="18" charset="0"/>
                        </a:rPr>
                        <m:t>0</m:t>
                      </m:r>
                    </m:sub>
                  </m:sSub>
                  <m:r>
                    <a:rPr lang="en-US" sz="1100" b="0" i="1">
                      <a:latin typeface="Cambria Math" panose="02040503050406030204" pitchFamily="18" charset="0"/>
                    </a:rPr>
                    <m:t>+</m:t>
                  </m:r>
                  <m:sSub>
                    <m:sSub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𝑃</m:t>
                      </m:r>
                    </m:e>
                    <m:sub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</m:oMath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736B4E4-665E-47DE-A787-E879B89C7F06}"/>
                </a:ext>
              </a:extLst>
            </xdr:cNvPr>
            <xdr:cNvSpPr txBox="1"/>
          </xdr:nvSpPr>
          <xdr:spPr>
            <a:xfrm>
              <a:off x="10204450" y="1149350"/>
              <a:ext cx="9176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/>
                <a:t>NPV</a:t>
              </a:r>
              <a:r>
                <a:rPr lang="en-US" sz="1100" b="0" i="0">
                  <a:latin typeface="Cambria Math" panose="02040503050406030204" pitchFamily="18" charset="0"/>
                </a:rPr>
                <a:t>=〖−𝑃〗_0+𝑃_𝑖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M30"/>
  <sheetViews>
    <sheetView workbookViewId="0">
      <selection activeCell="I27" sqref="I27"/>
    </sheetView>
  </sheetViews>
  <sheetFormatPr defaultRowHeight="15" x14ac:dyDescent="0.25"/>
  <cols>
    <col min="2" max="2" width="27.7109375" customWidth="1"/>
    <col min="3" max="3" width="19.28515625" customWidth="1"/>
    <col min="8" max="8" width="19.7109375" customWidth="1"/>
    <col min="9" max="9" width="22" customWidth="1"/>
  </cols>
  <sheetData>
    <row r="4" spans="2:13" x14ac:dyDescent="0.25">
      <c r="G4" s="4" t="s">
        <v>10</v>
      </c>
      <c r="H4" s="4" t="s">
        <v>14</v>
      </c>
      <c r="I4" s="4" t="s">
        <v>22</v>
      </c>
      <c r="J4" s="4"/>
      <c r="K4" s="4"/>
      <c r="L4" s="4"/>
      <c r="M4" s="4"/>
    </row>
    <row r="5" spans="2:13" x14ac:dyDescent="0.25">
      <c r="B5" t="s">
        <v>19</v>
      </c>
      <c r="C5" s="1">
        <v>200000000</v>
      </c>
      <c r="G5" s="4">
        <v>1</v>
      </c>
      <c r="H5" s="9">
        <v>10000000</v>
      </c>
      <c r="I5" s="9">
        <f>$H$5/(1+$C$7)^G5</f>
        <v>8928571.4285714272</v>
      </c>
      <c r="J5" s="4"/>
      <c r="K5" s="4"/>
      <c r="L5" s="4"/>
      <c r="M5" s="4"/>
    </row>
    <row r="6" spans="2:13" x14ac:dyDescent="0.25">
      <c r="B6" t="s">
        <v>16</v>
      </c>
      <c r="C6" s="1">
        <v>10000000</v>
      </c>
      <c r="G6" s="4">
        <v>2</v>
      </c>
      <c r="H6" s="9">
        <v>10000000</v>
      </c>
      <c r="I6" s="9">
        <f t="shared" ref="I6:I23" si="0">$H$5/(1+$C$7)^G6</f>
        <v>7971938.7755102031</v>
      </c>
      <c r="J6" s="4"/>
      <c r="K6" s="4"/>
      <c r="L6" s="4"/>
      <c r="M6" s="4"/>
    </row>
    <row r="7" spans="2:13" x14ac:dyDescent="0.25">
      <c r="B7" t="s">
        <v>15</v>
      </c>
      <c r="C7" s="20">
        <v>0.12</v>
      </c>
      <c r="G7" s="4">
        <v>3</v>
      </c>
      <c r="H7" s="9">
        <v>10000000</v>
      </c>
      <c r="I7" s="9">
        <f t="shared" si="0"/>
        <v>7117802.4781341087</v>
      </c>
      <c r="J7" s="4"/>
      <c r="K7" s="4"/>
      <c r="L7" s="4"/>
      <c r="M7" s="4"/>
    </row>
    <row r="8" spans="2:13" x14ac:dyDescent="0.25">
      <c r="B8" t="s">
        <v>17</v>
      </c>
      <c r="C8" s="2">
        <v>20</v>
      </c>
      <c r="D8" t="s">
        <v>18</v>
      </c>
      <c r="G8" s="4">
        <v>4</v>
      </c>
      <c r="H8" s="9">
        <v>10000000</v>
      </c>
      <c r="I8" s="9">
        <f t="shared" si="0"/>
        <v>6355180.7840483114</v>
      </c>
      <c r="J8" s="4"/>
      <c r="K8" s="4"/>
      <c r="L8" s="4"/>
      <c r="M8" s="4"/>
    </row>
    <row r="9" spans="2:13" x14ac:dyDescent="0.25">
      <c r="G9" s="4">
        <v>5</v>
      </c>
      <c r="H9" s="9">
        <v>10000000</v>
      </c>
      <c r="I9" s="9">
        <f t="shared" si="0"/>
        <v>5674268.5571859926</v>
      </c>
      <c r="J9" s="4"/>
      <c r="K9" s="4"/>
      <c r="L9" s="4"/>
      <c r="M9" s="4"/>
    </row>
    <row r="10" spans="2:13" x14ac:dyDescent="0.25">
      <c r="B10" t="s">
        <v>20</v>
      </c>
      <c r="C10" s="1">
        <f>C5</f>
        <v>200000000</v>
      </c>
      <c r="G10" s="4">
        <v>6</v>
      </c>
      <c r="H10" s="9">
        <v>10000000</v>
      </c>
      <c r="I10" s="9">
        <f t="shared" si="0"/>
        <v>5066311.2117732065</v>
      </c>
      <c r="J10" s="4"/>
      <c r="K10" s="4"/>
      <c r="L10" s="4"/>
      <c r="M10" s="4"/>
    </row>
    <row r="11" spans="2:13" x14ac:dyDescent="0.25">
      <c r="B11" t="s">
        <v>21</v>
      </c>
      <c r="G11" s="4">
        <v>7</v>
      </c>
      <c r="H11" s="9">
        <v>10000000</v>
      </c>
      <c r="I11" s="9">
        <f t="shared" si="0"/>
        <v>4523492.1533689341</v>
      </c>
      <c r="J11" s="4"/>
      <c r="K11" s="4"/>
      <c r="L11" s="4"/>
      <c r="M11" s="4"/>
    </row>
    <row r="12" spans="2:13" x14ac:dyDescent="0.25">
      <c r="G12" s="4">
        <v>8</v>
      </c>
      <c r="H12" s="9">
        <v>10000000</v>
      </c>
      <c r="I12" s="9">
        <f t="shared" si="0"/>
        <v>4038832.2797936914</v>
      </c>
      <c r="J12" s="4"/>
      <c r="K12" s="4"/>
      <c r="L12" s="4"/>
      <c r="M12" s="4"/>
    </row>
    <row r="13" spans="2:13" x14ac:dyDescent="0.25">
      <c r="G13" s="4">
        <v>9</v>
      </c>
      <c r="H13" s="9">
        <v>10000000</v>
      </c>
      <c r="I13" s="9">
        <f t="shared" si="0"/>
        <v>3606100.2498157956</v>
      </c>
      <c r="J13" s="4"/>
      <c r="K13" s="4"/>
      <c r="L13" s="4"/>
      <c r="M13" s="4"/>
    </row>
    <row r="14" spans="2:13" x14ac:dyDescent="0.25">
      <c r="G14" s="4">
        <v>10</v>
      </c>
      <c r="H14" s="9">
        <v>10000000</v>
      </c>
      <c r="I14" s="9">
        <f t="shared" si="0"/>
        <v>3219732.3659069599</v>
      </c>
      <c r="J14" s="4"/>
      <c r="K14" s="4"/>
      <c r="L14" s="4"/>
      <c r="M14" s="4"/>
    </row>
    <row r="15" spans="2:13" x14ac:dyDescent="0.25">
      <c r="G15" s="4">
        <v>11</v>
      </c>
      <c r="H15" s="9">
        <v>10000000</v>
      </c>
      <c r="I15" s="9">
        <f t="shared" si="0"/>
        <v>2874761.0409883568</v>
      </c>
      <c r="J15" s="4"/>
      <c r="K15" s="4"/>
      <c r="L15" s="4"/>
      <c r="M15" s="4"/>
    </row>
    <row r="16" spans="2:13" x14ac:dyDescent="0.25">
      <c r="G16" s="4">
        <v>12</v>
      </c>
      <c r="H16" s="9">
        <v>10000000</v>
      </c>
      <c r="I16" s="9">
        <f t="shared" si="0"/>
        <v>2566750.9294538903</v>
      </c>
      <c r="J16" s="4"/>
      <c r="K16" s="4"/>
      <c r="L16" s="4"/>
      <c r="M16" s="4"/>
    </row>
    <row r="17" spans="7:13" x14ac:dyDescent="0.25">
      <c r="G17" s="4">
        <v>13</v>
      </c>
      <c r="H17" s="9">
        <v>10000000</v>
      </c>
      <c r="I17" s="9">
        <f t="shared" si="0"/>
        <v>2291741.901298116</v>
      </c>
      <c r="J17" s="4"/>
      <c r="K17" s="4"/>
      <c r="L17" s="4"/>
      <c r="M17" s="4"/>
    </row>
    <row r="18" spans="7:13" x14ac:dyDescent="0.25">
      <c r="G18" s="4">
        <v>14</v>
      </c>
      <c r="H18" s="9">
        <v>10000000</v>
      </c>
      <c r="I18" s="9">
        <f t="shared" si="0"/>
        <v>2046198.1261590319</v>
      </c>
      <c r="J18" s="4"/>
      <c r="K18" s="4"/>
      <c r="L18" s="4"/>
      <c r="M18" s="4"/>
    </row>
    <row r="19" spans="7:13" x14ac:dyDescent="0.25">
      <c r="G19" s="4">
        <v>15</v>
      </c>
      <c r="H19" s="9">
        <v>10000000</v>
      </c>
      <c r="I19" s="9">
        <f t="shared" si="0"/>
        <v>1826962.6126419927</v>
      </c>
      <c r="J19" s="4"/>
      <c r="K19" s="4"/>
      <c r="L19" s="4"/>
      <c r="M19" s="4"/>
    </row>
    <row r="20" spans="7:13" x14ac:dyDescent="0.25">
      <c r="G20" s="4">
        <v>16</v>
      </c>
      <c r="H20" s="9">
        <v>10000000</v>
      </c>
      <c r="I20" s="9">
        <f t="shared" si="0"/>
        <v>1631216.6184303504</v>
      </c>
      <c r="J20" s="4"/>
      <c r="K20" s="4"/>
      <c r="L20" s="4"/>
      <c r="M20" s="4"/>
    </row>
    <row r="21" spans="7:13" x14ac:dyDescent="0.25">
      <c r="G21" s="4">
        <v>17</v>
      </c>
      <c r="H21" s="9">
        <v>10000000</v>
      </c>
      <c r="I21" s="9">
        <f t="shared" si="0"/>
        <v>1456443.4093128128</v>
      </c>
      <c r="J21" s="4"/>
      <c r="K21" s="4"/>
      <c r="L21" s="4"/>
      <c r="M21" s="4"/>
    </row>
    <row r="22" spans="7:13" x14ac:dyDescent="0.25">
      <c r="G22" s="4">
        <v>18</v>
      </c>
      <c r="H22" s="9">
        <v>10000000</v>
      </c>
      <c r="I22" s="9">
        <f t="shared" si="0"/>
        <v>1300395.9011721541</v>
      </c>
      <c r="J22" s="4"/>
      <c r="K22" s="4"/>
      <c r="L22" s="4"/>
      <c r="M22" s="4"/>
    </row>
    <row r="23" spans="7:13" x14ac:dyDescent="0.25">
      <c r="G23" s="4">
        <v>19</v>
      </c>
      <c r="H23" s="9">
        <v>10000000</v>
      </c>
      <c r="I23" s="9">
        <f t="shared" si="0"/>
        <v>1161067.768903709</v>
      </c>
      <c r="J23" s="4"/>
      <c r="K23" s="4"/>
      <c r="L23" s="4"/>
      <c r="M23" s="4"/>
    </row>
    <row r="24" spans="7:13" x14ac:dyDescent="0.25">
      <c r="G24" s="4">
        <v>20</v>
      </c>
      <c r="H24" s="9">
        <v>10000000</v>
      </c>
      <c r="I24" s="9">
        <f>$H$5/(1+$C$7)^G24</f>
        <v>1036667.650806883</v>
      </c>
      <c r="J24" s="4"/>
      <c r="K24" s="4"/>
      <c r="L24" s="4"/>
      <c r="M24" s="4"/>
    </row>
    <row r="25" spans="7:13" x14ac:dyDescent="0.25">
      <c r="G25" s="4"/>
      <c r="H25" s="4"/>
      <c r="I25" s="9">
        <f>SUM(I5:I24)</f>
        <v>74694436.24327594</v>
      </c>
      <c r="J25" s="4"/>
      <c r="K25" s="4"/>
      <c r="L25" s="4"/>
      <c r="M25" s="4"/>
    </row>
    <row r="29" spans="7:13" x14ac:dyDescent="0.25">
      <c r="H29" s="1">
        <f>C5+I25</f>
        <v>274694436.24327594</v>
      </c>
    </row>
    <row r="30" spans="7:13" x14ac:dyDescent="0.25">
      <c r="H30" s="21">
        <f>H29/450000</f>
        <v>610.43208054061324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I13"/>
  <sheetViews>
    <sheetView showGridLines="0" tabSelected="1" zoomScale="150" zoomScaleNormal="150" workbookViewId="0">
      <selection activeCell="A9" sqref="A9:XFD9"/>
    </sheetView>
  </sheetViews>
  <sheetFormatPr defaultRowHeight="15" x14ac:dyDescent="0.25"/>
  <cols>
    <col min="3" max="3" width="30.7109375" customWidth="1"/>
    <col min="4" max="4" width="12.5703125" customWidth="1"/>
    <col min="7" max="7" width="7.85546875" customWidth="1"/>
    <col min="8" max="8" width="22.42578125" customWidth="1"/>
    <col min="9" max="9" width="15.28515625" customWidth="1"/>
  </cols>
  <sheetData>
    <row r="2" spans="3:9" x14ac:dyDescent="0.25">
      <c r="G2" s="15" t="s">
        <v>10</v>
      </c>
      <c r="H2" s="16" t="s">
        <v>13</v>
      </c>
      <c r="I2" s="17" t="s">
        <v>11</v>
      </c>
    </row>
    <row r="3" spans="3:9" x14ac:dyDescent="0.25">
      <c r="C3" s="18" t="s">
        <v>0</v>
      </c>
      <c r="D3" s="3">
        <v>2000000</v>
      </c>
      <c r="E3" s="5" t="s">
        <v>2</v>
      </c>
      <c r="G3" s="11">
        <v>0</v>
      </c>
      <c r="H3" s="12">
        <f>-D3</f>
        <v>-2000000</v>
      </c>
      <c r="I3" s="13">
        <f>H3</f>
        <v>-2000000</v>
      </c>
    </row>
    <row r="4" spans="3:9" x14ac:dyDescent="0.25">
      <c r="C4" s="18" t="s">
        <v>1</v>
      </c>
      <c r="D4" s="3">
        <v>2</v>
      </c>
      <c r="E4" s="5" t="s">
        <v>6</v>
      </c>
      <c r="G4" s="11">
        <v>1</v>
      </c>
      <c r="H4" s="12">
        <f>$D$9/((1+$D$10))^G4</f>
        <v>269642.8571428571</v>
      </c>
      <c r="I4" s="13">
        <f>I3+H4</f>
        <v>-1730357.142857143</v>
      </c>
    </row>
    <row r="5" spans="3:9" x14ac:dyDescent="0.25">
      <c r="C5" s="18" t="s">
        <v>3</v>
      </c>
      <c r="D5" s="3">
        <v>700</v>
      </c>
      <c r="E5" s="5" t="s">
        <v>4</v>
      </c>
      <c r="G5" s="11">
        <v>2</v>
      </c>
      <c r="H5" s="12">
        <f>$D$9/((1+$D$10))^G5</f>
        <v>240752.55102040814</v>
      </c>
      <c r="I5" s="13">
        <f t="shared" ref="I5:I8" si="0">I4+H5</f>
        <v>-1489604.5918367349</v>
      </c>
    </row>
    <row r="6" spans="3:9" x14ac:dyDescent="0.25">
      <c r="C6" s="18" t="s">
        <v>5</v>
      </c>
      <c r="D6" s="3">
        <v>230</v>
      </c>
      <c r="E6" s="5"/>
      <c r="G6" s="11">
        <v>3</v>
      </c>
      <c r="H6" s="12">
        <f>$D$9/((1+$D$10))^G6</f>
        <v>214957.6348396501</v>
      </c>
      <c r="I6" s="13">
        <f t="shared" si="0"/>
        <v>-1274646.9569970849</v>
      </c>
    </row>
    <row r="7" spans="3:9" x14ac:dyDescent="0.25">
      <c r="C7" s="18" t="s">
        <v>7</v>
      </c>
      <c r="D7" s="3">
        <f>D4*D5*D6</f>
        <v>322000</v>
      </c>
      <c r="E7" s="5" t="s">
        <v>2</v>
      </c>
      <c r="G7" s="11">
        <v>4</v>
      </c>
      <c r="H7" s="12">
        <f>$D$9/((1+$D$10))^G7</f>
        <v>191926.45967825901</v>
      </c>
      <c r="I7" s="13">
        <f t="shared" si="0"/>
        <v>-1082720.4973188259</v>
      </c>
    </row>
    <row r="8" spans="3:9" x14ac:dyDescent="0.25">
      <c r="C8" s="18" t="s">
        <v>8</v>
      </c>
      <c r="D8" s="3">
        <v>20000</v>
      </c>
      <c r="E8" s="5" t="s">
        <v>2</v>
      </c>
      <c r="G8" s="11">
        <v>5</v>
      </c>
      <c r="H8" s="12">
        <f>$D$9/((1+$D$10))^G8</f>
        <v>171362.91042701696</v>
      </c>
      <c r="I8" s="13">
        <f t="shared" si="0"/>
        <v>-911357.58689180901</v>
      </c>
    </row>
    <row r="9" spans="3:9" x14ac:dyDescent="0.25">
      <c r="C9" s="18" t="s">
        <v>9</v>
      </c>
      <c r="D9" s="3">
        <f>D7-D8</f>
        <v>302000</v>
      </c>
      <c r="E9" s="5" t="s">
        <v>2</v>
      </c>
      <c r="G9" s="11">
        <v>6</v>
      </c>
      <c r="H9" s="12">
        <f>$D$9/((1+$D$10))^G9</f>
        <v>153002.59859555084</v>
      </c>
      <c r="I9" s="13">
        <f>I8+H9</f>
        <v>-758354.98829625815</v>
      </c>
    </row>
    <row r="10" spans="3:9" x14ac:dyDescent="0.25">
      <c r="C10" s="19" t="s">
        <v>12</v>
      </c>
      <c r="D10" s="7">
        <v>0.12</v>
      </c>
      <c r="E10" s="5"/>
      <c r="G10" s="11">
        <v>7</v>
      </c>
      <c r="H10" s="12">
        <f>$D$9/((1+$D$10))^G10</f>
        <v>136609.46303174182</v>
      </c>
      <c r="I10" s="13">
        <f>I9+H10</f>
        <v>-621745.52526451636</v>
      </c>
    </row>
    <row r="11" spans="3:9" x14ac:dyDescent="0.25">
      <c r="D11" s="2"/>
      <c r="G11" s="11">
        <v>8</v>
      </c>
      <c r="H11" s="12">
        <f>$D$9/((1+$D$10))^G11</f>
        <v>121972.73484976948</v>
      </c>
      <c r="I11" s="13">
        <f>I10+H11</f>
        <v>-499772.79041474685</v>
      </c>
    </row>
    <row r="12" spans="3:9" x14ac:dyDescent="0.25">
      <c r="G12" s="11">
        <v>9</v>
      </c>
      <c r="H12" s="12">
        <f>$D$9/((1+$D$10))^G12</f>
        <v>108904.22754443703</v>
      </c>
      <c r="I12" s="13">
        <f>I11+H12</f>
        <v>-390868.5628703098</v>
      </c>
    </row>
    <row r="13" spans="3:9" x14ac:dyDescent="0.25">
      <c r="G13" s="14">
        <v>10</v>
      </c>
      <c r="H13" s="10">
        <f>$D$9/((1+$D$10))^G13</f>
        <v>97235.917450390189</v>
      </c>
      <c r="I13" s="13">
        <f>I12+H13</f>
        <v>-293632.64541991963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M24"/>
  <sheetViews>
    <sheetView showGridLines="0" topLeftCell="H1" zoomScale="150" zoomScaleNormal="150" workbookViewId="0">
      <selection activeCell="D5" sqref="D5"/>
    </sheetView>
  </sheetViews>
  <sheetFormatPr defaultRowHeight="15" x14ac:dyDescent="0.25"/>
  <cols>
    <col min="3" max="3" width="18.5703125" customWidth="1"/>
    <col min="4" max="4" width="12.5703125" customWidth="1"/>
    <col min="6" max="6" width="1.7109375" customWidth="1"/>
    <col min="7" max="7" width="6.28515625" customWidth="1"/>
    <col min="8" max="8" width="22.42578125" customWidth="1"/>
    <col min="9" max="9" width="15.28515625" customWidth="1"/>
    <col min="12" max="12" width="10" customWidth="1"/>
  </cols>
  <sheetData>
    <row r="2" spans="3:13" x14ac:dyDescent="0.25">
      <c r="G2" s="22" t="s">
        <v>10</v>
      </c>
      <c r="H2" s="22" t="s">
        <v>13</v>
      </c>
      <c r="I2" s="22" t="s">
        <v>11</v>
      </c>
      <c r="L2" s="28" t="s">
        <v>34</v>
      </c>
    </row>
    <row r="3" spans="3:13" x14ac:dyDescent="0.25">
      <c r="C3" s="18" t="s">
        <v>0</v>
      </c>
      <c r="D3" s="3">
        <v>200000000</v>
      </c>
      <c r="E3" s="5" t="s">
        <v>2</v>
      </c>
      <c r="G3" s="23">
        <v>0</v>
      </c>
      <c r="H3" s="12">
        <f>-D3</f>
        <v>-200000000</v>
      </c>
      <c r="I3" s="12">
        <f>H3</f>
        <v>-200000000</v>
      </c>
      <c r="L3" t="s">
        <v>28</v>
      </c>
      <c r="M3" t="s">
        <v>31</v>
      </c>
    </row>
    <row r="4" spans="3:13" x14ac:dyDescent="0.25">
      <c r="C4" s="18" t="s">
        <v>24</v>
      </c>
      <c r="D4" s="3">
        <v>450000</v>
      </c>
      <c r="E4" s="5" t="s">
        <v>23</v>
      </c>
      <c r="G4" s="23">
        <v>1</v>
      </c>
      <c r="H4" s="12">
        <f>$D$8/(1+$D$9)^G4</f>
        <v>32174107.142857138</v>
      </c>
      <c r="I4" s="12">
        <f>I3+H4</f>
        <v>-167825892.85714287</v>
      </c>
      <c r="L4" t="s">
        <v>29</v>
      </c>
      <c r="M4" t="s">
        <v>32</v>
      </c>
    </row>
    <row r="5" spans="3:13" x14ac:dyDescent="0.25">
      <c r="C5" s="25" t="s">
        <v>27</v>
      </c>
      <c r="D5" s="26">
        <v>102.3</v>
      </c>
      <c r="E5" s="27" t="s">
        <v>4</v>
      </c>
      <c r="G5" s="23">
        <v>2</v>
      </c>
      <c r="H5" s="12">
        <f t="shared" ref="H5:H20" si="0">$D$8/(1+$D$9)^G5</f>
        <v>28726881.377551015</v>
      </c>
      <c r="I5" s="12">
        <f t="shared" ref="I5:I6" si="1">I4+H5</f>
        <v>-139099011.47959185</v>
      </c>
      <c r="L5" t="s">
        <v>30</v>
      </c>
      <c r="M5" t="s">
        <v>33</v>
      </c>
    </row>
    <row r="6" spans="3:13" x14ac:dyDescent="0.25">
      <c r="C6" s="18" t="s">
        <v>25</v>
      </c>
      <c r="D6" s="3">
        <f>D4*D5</f>
        <v>46035000</v>
      </c>
      <c r="E6" s="5" t="s">
        <v>2</v>
      </c>
      <c r="G6" s="23">
        <v>6</v>
      </c>
      <c r="H6" s="12">
        <f t="shared" si="0"/>
        <v>18256452.451624751</v>
      </c>
      <c r="I6" s="12">
        <f t="shared" si="1"/>
        <v>-120842559.0279671</v>
      </c>
      <c r="L6" t="s">
        <v>35</v>
      </c>
      <c r="M6" t="s">
        <v>36</v>
      </c>
    </row>
    <row r="7" spans="3:13" x14ac:dyDescent="0.25">
      <c r="C7" s="18" t="s">
        <v>14</v>
      </c>
      <c r="D7" s="3">
        <v>10000000</v>
      </c>
      <c r="E7" s="6" t="s">
        <v>2</v>
      </c>
      <c r="G7" s="23">
        <v>7</v>
      </c>
      <c r="H7" s="12">
        <f t="shared" si="0"/>
        <v>16300403.974664954</v>
      </c>
      <c r="I7" s="12">
        <f t="shared" ref="I7:I20" si="2">I6+H7</f>
        <v>-104542155.05330214</v>
      </c>
      <c r="L7" t="s">
        <v>37</v>
      </c>
      <c r="M7" t="s">
        <v>38</v>
      </c>
    </row>
    <row r="8" spans="3:13" x14ac:dyDescent="0.25">
      <c r="C8" s="18" t="s">
        <v>26</v>
      </c>
      <c r="D8" s="3">
        <f>D6-D7</f>
        <v>36035000</v>
      </c>
      <c r="E8" s="6"/>
      <c r="G8" s="23">
        <v>8</v>
      </c>
      <c r="H8" s="12">
        <f t="shared" si="0"/>
        <v>14553932.120236566</v>
      </c>
      <c r="I8" s="12">
        <f t="shared" si="2"/>
        <v>-89988222.933065578</v>
      </c>
    </row>
    <row r="9" spans="3:13" x14ac:dyDescent="0.25">
      <c r="C9" s="19" t="s">
        <v>12</v>
      </c>
      <c r="D9" s="7">
        <v>0.12</v>
      </c>
      <c r="E9" s="5"/>
      <c r="G9" s="23">
        <v>9</v>
      </c>
      <c r="H9" s="12">
        <f t="shared" si="0"/>
        <v>12994582.25021122</v>
      </c>
      <c r="I9" s="12">
        <f t="shared" si="2"/>
        <v>-76993640.682854354</v>
      </c>
    </row>
    <row r="10" spans="3:13" x14ac:dyDescent="0.25">
      <c r="D10" s="2"/>
      <c r="G10" s="24">
        <v>10</v>
      </c>
      <c r="H10" s="12">
        <f t="shared" si="0"/>
        <v>11602305.580545731</v>
      </c>
      <c r="I10" s="12">
        <f t="shared" si="2"/>
        <v>-65391335.102308623</v>
      </c>
    </row>
    <row r="11" spans="3:13" x14ac:dyDescent="0.25">
      <c r="G11" s="24">
        <v>11</v>
      </c>
      <c r="H11" s="12">
        <f t="shared" si="0"/>
        <v>10359201.411201544</v>
      </c>
      <c r="I11" s="12">
        <f t="shared" si="2"/>
        <v>-55032133.691107079</v>
      </c>
    </row>
    <row r="12" spans="3:13" x14ac:dyDescent="0.25">
      <c r="G12" s="24">
        <v>12</v>
      </c>
      <c r="H12" s="12">
        <f t="shared" si="0"/>
        <v>9249286.9742870927</v>
      </c>
      <c r="I12" s="12">
        <f t="shared" si="2"/>
        <v>-45782846.716819987</v>
      </c>
    </row>
    <row r="13" spans="3:13" x14ac:dyDescent="0.25">
      <c r="G13" s="24">
        <v>13</v>
      </c>
      <c r="H13" s="12">
        <f t="shared" si="0"/>
        <v>8258291.94132776</v>
      </c>
      <c r="I13" s="12">
        <f t="shared" si="2"/>
        <v>-37524554.775492229</v>
      </c>
    </row>
    <row r="14" spans="3:13" x14ac:dyDescent="0.25">
      <c r="G14" s="24">
        <v>14</v>
      </c>
      <c r="H14" s="12">
        <f t="shared" si="0"/>
        <v>7373474.947614071</v>
      </c>
      <c r="I14" s="12">
        <f t="shared" si="2"/>
        <v>-30151079.827878159</v>
      </c>
    </row>
    <row r="15" spans="3:13" x14ac:dyDescent="0.25">
      <c r="F15" s="8"/>
      <c r="G15" s="24">
        <v>15</v>
      </c>
      <c r="H15" s="12">
        <f t="shared" si="0"/>
        <v>6583459.7746554213</v>
      </c>
      <c r="I15" s="12">
        <f t="shared" si="2"/>
        <v>-23567620.053222738</v>
      </c>
    </row>
    <row r="16" spans="3:13" x14ac:dyDescent="0.25">
      <c r="G16" s="24">
        <v>16</v>
      </c>
      <c r="H16" s="12">
        <f t="shared" si="0"/>
        <v>5878089.0845137676</v>
      </c>
      <c r="I16" s="12">
        <f t="shared" si="2"/>
        <v>-17689530.96870897</v>
      </c>
    </row>
    <row r="17" spans="7:9" x14ac:dyDescent="0.25">
      <c r="G17" s="24">
        <v>17</v>
      </c>
      <c r="H17" s="12">
        <f t="shared" si="0"/>
        <v>5248293.8254587213</v>
      </c>
      <c r="I17" s="12">
        <f t="shared" si="2"/>
        <v>-12441237.143250249</v>
      </c>
    </row>
    <row r="18" spans="7:9" x14ac:dyDescent="0.25">
      <c r="G18" s="24">
        <v>18</v>
      </c>
      <c r="H18" s="12">
        <f t="shared" si="0"/>
        <v>4685976.6298738569</v>
      </c>
      <c r="I18" s="12">
        <f t="shared" si="2"/>
        <v>-7755260.5133763924</v>
      </c>
    </row>
    <row r="19" spans="7:9" x14ac:dyDescent="0.25">
      <c r="G19" s="24">
        <v>19</v>
      </c>
      <c r="H19" s="12">
        <f t="shared" si="0"/>
        <v>4183907.7052445151</v>
      </c>
      <c r="I19" s="12">
        <f t="shared" si="2"/>
        <v>-3571352.8081318773</v>
      </c>
    </row>
    <row r="20" spans="7:9" x14ac:dyDescent="0.25">
      <c r="G20" s="24">
        <v>20</v>
      </c>
      <c r="H20" s="12">
        <f t="shared" si="0"/>
        <v>3735631.8796826028</v>
      </c>
      <c r="I20" s="12">
        <f t="shared" si="2"/>
        <v>164279.07155072549</v>
      </c>
    </row>
    <row r="23" spans="7:9" x14ac:dyDescent="0.25">
      <c r="G23" s="24"/>
      <c r="H23" s="5"/>
      <c r="I23" s="5"/>
    </row>
    <row r="24" spans="7:9" x14ac:dyDescent="0.25">
      <c r="G24" s="24"/>
      <c r="H24" s="5"/>
      <c r="I24" s="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224EE6583B748A59D622E7CD30B59" ma:contentTypeVersion="7" ma:contentTypeDescription="Create a new document." ma:contentTypeScope="" ma:versionID="c8c80a52fedb466a0ce9965e6a4e94b5">
  <xsd:schema xmlns:xsd="http://www.w3.org/2001/XMLSchema" xmlns:xs="http://www.w3.org/2001/XMLSchema" xmlns:p="http://schemas.microsoft.com/office/2006/metadata/properties" xmlns:ns2="fdf8d52b-0995-4d0c-9e77-b8feb4649440" xmlns:ns3="3bba751c-cb60-4758-a074-d825d619ad30" targetNamespace="http://schemas.microsoft.com/office/2006/metadata/properties" ma:root="true" ma:fieldsID="0e87a3c04f4e345a8b9e5f6e0ad01a35" ns2:_="" ns3:_="">
    <xsd:import namespace="fdf8d52b-0995-4d0c-9e77-b8feb4649440"/>
    <xsd:import namespace="3bba751c-cb60-4758-a074-d825d619a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8d52b-0995-4d0c-9e77-b8feb46494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a751c-cb60-4758-a074-d825d619a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BF447F-6ED4-4A6C-84A3-2C05128D1B56}"/>
</file>

<file path=customXml/itemProps2.xml><?xml version="1.0" encoding="utf-8"?>
<ds:datastoreItem xmlns:ds="http://schemas.openxmlformats.org/officeDocument/2006/customXml" ds:itemID="{FCEC11EF-29D7-4762-8E30-BD14E0D893A4}"/>
</file>

<file path=customXml/itemProps3.xml><?xml version="1.0" encoding="utf-8"?>
<ds:datastoreItem xmlns:ds="http://schemas.openxmlformats.org/officeDocument/2006/customXml" ds:itemID="{35628DB1-667D-426C-B238-CCA69ED47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NPV</vt:lpstr>
      <vt:lpstr>RFR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Bergström Martin</dc:creator>
  <cp:lastModifiedBy>zeiad abbas</cp:lastModifiedBy>
  <dcterms:created xsi:type="dcterms:W3CDTF">2018-07-17T10:55:34Z</dcterms:created>
  <dcterms:modified xsi:type="dcterms:W3CDTF">2020-08-11T01:26:20Z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0x0101007B2224EE6583B748A59D622E7CD30B59</vt:lpwstr>
  </property>
</Properties>
</file>