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iedostot\TU-A1X00\S2023\Valikoe 2 materiaali\"/>
    </mc:Choice>
  </mc:AlternateContent>
  <xr:revisionPtr revIDLastSave="0" documentId="13_ncr:1_{02A809BC-8E1E-445F-ABB8-C3B88AB1D8E3}" xr6:coauthVersionLast="47" xr6:coauthVersionMax="47" xr10:uidLastSave="{00000000-0000-0000-0000-000000000000}"/>
  <bookViews>
    <workbookView xWindow="-120" yWindow="-120" windowWidth="38640" windowHeight="21240" xr2:uid="{6A9D19EB-861C-48FA-BE52-1D830A625A48}"/>
  </bookViews>
  <sheets>
    <sheet name="Investointilaskelmaesimerkki" sheetId="4" r:id="rId1"/>
    <sheet name="Laskelmaesimerkki (huono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E27" i="4"/>
  <c r="L8" i="4"/>
  <c r="L13" i="4" s="1"/>
  <c r="H21" i="4"/>
  <c r="F18" i="4"/>
  <c r="G18" i="4"/>
  <c r="H18" i="4"/>
  <c r="I18" i="4"/>
  <c r="J18" i="4"/>
  <c r="K18" i="4"/>
  <c r="E18" i="4"/>
  <c r="L17" i="4"/>
  <c r="F17" i="4"/>
  <c r="E16" i="4"/>
  <c r="G15" i="4"/>
  <c r="H15" i="4"/>
  <c r="I15" i="4"/>
  <c r="J15" i="4"/>
  <c r="K15" i="4"/>
  <c r="L15" i="4"/>
  <c r="F15" i="4"/>
  <c r="F13" i="4"/>
  <c r="F14" i="4" s="1"/>
  <c r="G13" i="4"/>
  <c r="H13" i="4"/>
  <c r="H14" i="4" s="1"/>
  <c r="I13" i="4"/>
  <c r="I14" i="4" s="1"/>
  <c r="J13" i="4"/>
  <c r="K13" i="4"/>
  <c r="G14" i="4"/>
  <c r="J14" i="4"/>
  <c r="K14" i="4"/>
  <c r="E14" i="4"/>
  <c r="E13" i="4"/>
  <c r="G12" i="4"/>
  <c r="H12" i="4"/>
  <c r="I12" i="4"/>
  <c r="J12" i="4"/>
  <c r="K12" i="4"/>
  <c r="L12" i="4"/>
  <c r="F12" i="4"/>
  <c r="G10" i="4"/>
  <c r="H10" i="4"/>
  <c r="I10" i="4"/>
  <c r="J10" i="4"/>
  <c r="K10" i="4"/>
  <c r="L10" i="4"/>
  <c r="F10" i="4"/>
  <c r="E11" i="4"/>
  <c r="G9" i="4"/>
  <c r="H9" i="4"/>
  <c r="I9" i="4"/>
  <c r="J9" i="4"/>
  <c r="K9" i="4"/>
  <c r="L9" i="4"/>
  <c r="F9" i="4"/>
  <c r="G8" i="4"/>
  <c r="H8" i="4"/>
  <c r="I8" i="4"/>
  <c r="J8" i="4"/>
  <c r="K8" i="4"/>
  <c r="F8" i="4"/>
  <c r="L6" i="4"/>
  <c r="F6" i="4"/>
  <c r="C21" i="3"/>
  <c r="D21" i="3"/>
  <c r="E21" i="3"/>
  <c r="F21" i="3"/>
  <c r="G21" i="3"/>
  <c r="H21" i="3"/>
  <c r="I21" i="3"/>
  <c r="B21" i="3"/>
  <c r="B13" i="3"/>
  <c r="I12" i="3"/>
  <c r="I15" i="3" s="1"/>
  <c r="H12" i="3"/>
  <c r="H15" i="3" s="1"/>
  <c r="G12" i="3"/>
  <c r="G15" i="3" s="1"/>
  <c r="F12" i="3"/>
  <c r="F15" i="3" s="1"/>
  <c r="E12" i="3"/>
  <c r="E15" i="3" s="1"/>
  <c r="D12" i="3"/>
  <c r="D15" i="3" s="1"/>
  <c r="C12" i="3"/>
  <c r="C15" i="3" s="1"/>
  <c r="C9" i="3"/>
  <c r="C8" i="3"/>
  <c r="D6" i="3"/>
  <c r="E6" i="3" s="1"/>
  <c r="L14" i="4" l="1"/>
  <c r="L18" i="4" s="1"/>
  <c r="K21" i="4"/>
  <c r="L21" i="4"/>
  <c r="I21" i="4"/>
  <c r="E21" i="4"/>
  <c r="E22" i="4" s="1"/>
  <c r="E30" i="4" s="1"/>
  <c r="G21" i="4"/>
  <c r="J21" i="4"/>
  <c r="F21" i="4"/>
  <c r="F22" i="4" s="1"/>
  <c r="G6" i="4"/>
  <c r="H6" i="4"/>
  <c r="I6" i="4" s="1"/>
  <c r="J6" i="4"/>
  <c r="C13" i="3"/>
  <c r="C14" i="3" s="1"/>
  <c r="C18" i="3" s="1"/>
  <c r="C22" i="3" s="1"/>
  <c r="D8" i="3"/>
  <c r="F6" i="3"/>
  <c r="E8" i="3"/>
  <c r="E9" i="3"/>
  <c r="D9" i="3"/>
  <c r="D13" i="3" s="1"/>
  <c r="B14" i="3"/>
  <c r="B18" i="3" s="1"/>
  <c r="H22" i="4" l="1"/>
  <c r="I22" i="4"/>
  <c r="K6" i="4"/>
  <c r="F27" i="4"/>
  <c r="B22" i="3"/>
  <c r="C30" i="3" s="1"/>
  <c r="C27" i="3"/>
  <c r="B27" i="3"/>
  <c r="E13" i="3"/>
  <c r="E14" i="3" s="1"/>
  <c r="D14" i="3"/>
  <c r="D18" i="3" s="1"/>
  <c r="D22" i="3" s="1"/>
  <c r="F8" i="3"/>
  <c r="F9" i="3"/>
  <c r="G6" i="3"/>
  <c r="G22" i="4" l="1"/>
  <c r="I30" i="4" s="1"/>
  <c r="G27" i="4"/>
  <c r="F30" i="4"/>
  <c r="I27" i="4"/>
  <c r="H27" i="4"/>
  <c r="D27" i="3"/>
  <c r="B30" i="3"/>
  <c r="D30" i="3"/>
  <c r="E18" i="3"/>
  <c r="F13" i="3"/>
  <c r="F14" i="3" s="1"/>
  <c r="G8" i="3"/>
  <c r="G9" i="3"/>
  <c r="H6" i="3"/>
  <c r="G30" i="4" l="1"/>
  <c r="H30" i="4"/>
  <c r="K22" i="4"/>
  <c r="E22" i="3"/>
  <c r="E30" i="3" s="1"/>
  <c r="E27" i="3"/>
  <c r="F18" i="3"/>
  <c r="G13" i="3"/>
  <c r="G14" i="3" s="1"/>
  <c r="G18" i="3" s="1"/>
  <c r="G22" i="3" s="1"/>
  <c r="H9" i="3"/>
  <c r="H8" i="3"/>
  <c r="H13" i="3" s="1"/>
  <c r="I6" i="3"/>
  <c r="I8" i="3" s="1"/>
  <c r="L22" i="4" l="1"/>
  <c r="J22" i="4"/>
  <c r="J27" i="4"/>
  <c r="K27" i="4"/>
  <c r="G27" i="3"/>
  <c r="F22" i="3"/>
  <c r="G30" i="3" s="1"/>
  <c r="F27" i="3"/>
  <c r="H14" i="3"/>
  <c r="H18" i="3" s="1"/>
  <c r="H22" i="3" s="1"/>
  <c r="I9" i="3"/>
  <c r="I13" i="3" s="1"/>
  <c r="L27" i="4" l="1"/>
  <c r="J30" i="4"/>
  <c r="K30" i="4"/>
  <c r="L30" i="4"/>
  <c r="E24" i="4"/>
  <c r="H30" i="3"/>
  <c r="F30" i="3"/>
  <c r="H27" i="3"/>
  <c r="I14" i="3"/>
  <c r="I18" i="3" s="1"/>
  <c r="I22" i="3" s="1"/>
  <c r="B24" i="3" s="1"/>
  <c r="I27" i="3" l="1"/>
  <c r="I30" i="3"/>
</calcChain>
</file>

<file path=xl/sharedStrings.xml><?xml version="1.0" encoding="utf-8"?>
<sst xmlns="http://schemas.openxmlformats.org/spreadsheetml/2006/main" count="77" uniqueCount="47">
  <si>
    <t>Muuttuvat kustannukset</t>
  </si>
  <si>
    <t>Poistot</t>
  </si>
  <si>
    <t>Diskonttaustekijä</t>
  </si>
  <si>
    <t>Vapaan rahavirran nykyarvo</t>
  </si>
  <si>
    <t>Vapaat rahavirrat</t>
  </si>
  <si>
    <t>Suunnittelukustannukset</t>
  </si>
  <si>
    <t>Kiinteät kustannukset</t>
  </si>
  <si>
    <t>Tulovero (20 %)</t>
  </si>
  <si>
    <t>Jakso</t>
  </si>
  <si>
    <t>Myyntimäärä</t>
  </si>
  <si>
    <t xml:space="preserve"> + Poistot</t>
  </si>
  <si>
    <t xml:space="preserve"> - Käyttöpääoman muutos</t>
  </si>
  <si>
    <t xml:space="preserve"> - Investointimeno</t>
  </si>
  <si>
    <t>Keskim. pääoman kustannus (WACC)</t>
  </si>
  <si>
    <t>Takaisinmaksuaika</t>
  </si>
  <si>
    <t>Kumulatiivinen vapaa rahavirta</t>
  </si>
  <si>
    <t>Diskontattu takaisinmaksuaika</t>
  </si>
  <si>
    <t>Diskontattu kumulat. vapaa rahavirta</t>
  </si>
  <si>
    <t>Nettonykyarvo (NPV)</t>
  </si>
  <si>
    <t>Investointilaskelma: Nettonykyarvo (Net Present Value, NPV)</t>
  </si>
  <si>
    <t>Vuosi 1</t>
  </si>
  <si>
    <t>Vuosi 2</t>
  </si>
  <si>
    <t>Vuosi 3</t>
  </si>
  <si>
    <t>Vuosi 4</t>
  </si>
  <si>
    <t>Vuosi 5</t>
  </si>
  <si>
    <t>Vuosi 6</t>
  </si>
  <si>
    <t>Vuosi 7</t>
  </si>
  <si>
    <t>Liikevaihto (myyntituotot)</t>
  </si>
  <si>
    <t>Nykyhetki</t>
  </si>
  <si>
    <t>Liikevoitto (EBIT)</t>
  </si>
  <si>
    <t>Myyntimäärä:</t>
  </si>
  <si>
    <t>Myyntihinta (€ /kpl):</t>
  </si>
  <si>
    <t>Suunnittelukustannukset (€):</t>
  </si>
  <si>
    <t>Investointimenot (€):</t>
  </si>
  <si>
    <t>Investoinnin jäännösarvo (€):</t>
  </si>
  <si>
    <t>Investoinnin käyttöaika (vuosia):</t>
  </si>
  <si>
    <t>Vuotuiset kiinteät kustannukset (€):</t>
  </si>
  <si>
    <t>Tulovero-%</t>
  </si>
  <si>
    <t>Keskimääräinen pääoman kustannus (%):</t>
  </si>
  <si>
    <t>Käyttöpääoman muutos (€):</t>
  </si>
  <si>
    <t>Sisäinen korkokanta</t>
  </si>
  <si>
    <t>(saatu vaihtelemalla solun E20 arvoa: voidan etsiä myös Goal Seek -funkton auvlla Excelissä)</t>
  </si>
  <si>
    <t>Keltapohjaiset solut: voit muuttaa näiden arvoa</t>
  </si>
  <si>
    <t>Sinipohjaiset solut: laita näihin pääsääntöisesti vain kaavoja</t>
  </si>
  <si>
    <t>Materiaalikustannukset (€ /kpl):</t>
  </si>
  <si>
    <t>&lt;- älä unohda tästä investoinnin jäännösarvoa!</t>
  </si>
  <si>
    <t xml:space="preserve">Vaikka tulos on sama kuin välilehdellä "Investointilaskelmaesimerkki", on tällaista laskelmaa vaikeampi päivittää ja ymmärtää: älä siis tee teknisesti laskelmaa näin.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</si>
</sst>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\ 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3" fontId="0" fillId="0" borderId="0" xfId="0" applyNumberFormat="1"/>
    <xf numFmtId="3" fontId="0" fillId="0" borderId="0" xfId="0" applyNumberFormat="1" applyBorder="1"/>
    <xf numFmtId="3" fontId="0" fillId="0" borderId="0" xfId="0" applyNumberFormat="1" applyFill="1" applyBorder="1"/>
    <xf numFmtId="3" fontId="0" fillId="0" borderId="1" xfId="0" applyNumberFormat="1" applyBorder="1"/>
    <xf numFmtId="3" fontId="0" fillId="0" borderId="1" xfId="0" applyNumberFormat="1" applyFill="1" applyBorder="1"/>
    <xf numFmtId="164" fontId="0" fillId="0" borderId="0" xfId="0" applyNumberFormat="1"/>
    <xf numFmtId="3" fontId="1" fillId="0" borderId="0" xfId="0" applyNumberFormat="1" applyFont="1"/>
    <xf numFmtId="0" fontId="0" fillId="0" borderId="0" xfId="0" quotePrefix="1"/>
    <xf numFmtId="0" fontId="0" fillId="0" borderId="1" xfId="0" quotePrefix="1" applyBorder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5" fontId="0" fillId="0" borderId="0" xfId="0" applyNumberFormat="1"/>
    <xf numFmtId="3" fontId="0" fillId="2" borderId="0" xfId="0" applyNumberFormat="1" applyFill="1"/>
    <xf numFmtId="3" fontId="0" fillId="2" borderId="0" xfId="0" applyNumberFormat="1" applyFill="1" applyBorder="1"/>
    <xf numFmtId="3" fontId="0" fillId="2" borderId="1" xfId="0" applyNumberFormat="1" applyFill="1" applyBorder="1"/>
    <xf numFmtId="165" fontId="0" fillId="2" borderId="0" xfId="0" applyNumberFormat="1" applyFill="1"/>
    <xf numFmtId="164" fontId="0" fillId="2" borderId="0" xfId="0" applyNumberFormat="1" applyFill="1"/>
    <xf numFmtId="3" fontId="1" fillId="2" borderId="0" xfId="0" applyNumberFormat="1" applyFont="1" applyFill="1"/>
    <xf numFmtId="3" fontId="0" fillId="3" borderId="0" xfId="0" applyNumberFormat="1" applyFill="1"/>
    <xf numFmtId="10" fontId="0" fillId="3" borderId="0" xfId="0" applyNumberFormat="1" applyFill="1"/>
    <xf numFmtId="0" fontId="0" fillId="3" borderId="0" xfId="0" applyFill="1"/>
    <xf numFmtId="0" fontId="0" fillId="2" borderId="0" xfId="0" applyFill="1"/>
    <xf numFmtId="3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068E-D047-470A-882F-0002AD6B4DCE}">
  <dimension ref="A1:M32"/>
  <sheetViews>
    <sheetView tabSelected="1" zoomScaleNormal="100" workbookViewId="0">
      <selection activeCell="E24" sqref="E24"/>
    </sheetView>
  </sheetViews>
  <sheetFormatPr defaultRowHeight="15" x14ac:dyDescent="0.25"/>
  <cols>
    <col min="1" max="1" width="40.85546875" customWidth="1"/>
    <col min="2" max="2" width="12.5703125" customWidth="1"/>
    <col min="3" max="3" width="5.7109375" customWidth="1"/>
    <col min="4" max="4" width="34.7109375" customWidth="1"/>
    <col min="5" max="12" width="12.7109375" customWidth="1"/>
    <col min="13" max="13" width="12.28515625" customWidth="1"/>
  </cols>
  <sheetData>
    <row r="1" spans="1:13" ht="18.75" x14ac:dyDescent="0.3">
      <c r="D1" s="16" t="s">
        <v>19</v>
      </c>
    </row>
    <row r="2" spans="1:13" x14ac:dyDescent="0.25">
      <c r="A2" s="26" t="s">
        <v>42</v>
      </c>
      <c r="B2" s="26"/>
    </row>
    <row r="3" spans="1:13" x14ac:dyDescent="0.25">
      <c r="A3" s="27" t="s">
        <v>43</v>
      </c>
      <c r="B3" s="27"/>
      <c r="E3" s="15" t="s">
        <v>28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</row>
    <row r="4" spans="1:13" x14ac:dyDescent="0.25">
      <c r="D4" t="s">
        <v>8</v>
      </c>
      <c r="E4">
        <v>0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>
        <v>7</v>
      </c>
    </row>
    <row r="5" spans="1:13" x14ac:dyDescent="0.25">
      <c r="E5" s="5"/>
    </row>
    <row r="6" spans="1:13" x14ac:dyDescent="0.25">
      <c r="A6" t="s">
        <v>30</v>
      </c>
      <c r="B6" s="24">
        <v>15000</v>
      </c>
      <c r="D6" t="s">
        <v>9</v>
      </c>
      <c r="E6" s="5"/>
      <c r="F6" s="18">
        <f>$B$6</f>
        <v>15000</v>
      </c>
      <c r="G6" s="18">
        <f>1.2*F6</f>
        <v>18000</v>
      </c>
      <c r="H6" s="18">
        <f t="shared" ref="H6:I6" si="0">1.2*G6</f>
        <v>21600</v>
      </c>
      <c r="I6" s="18">
        <f t="shared" si="0"/>
        <v>25920</v>
      </c>
      <c r="J6" s="18">
        <f>I6</f>
        <v>25920</v>
      </c>
      <c r="K6" s="18">
        <f>J6</f>
        <v>25920</v>
      </c>
      <c r="L6" s="18">
        <f>0.5*K6</f>
        <v>12960</v>
      </c>
    </row>
    <row r="7" spans="1:13" x14ac:dyDescent="0.25">
      <c r="A7" t="s">
        <v>31</v>
      </c>
      <c r="B7" s="24">
        <v>95</v>
      </c>
      <c r="E7" s="5"/>
    </row>
    <row r="8" spans="1:13" x14ac:dyDescent="0.25">
      <c r="A8" t="s">
        <v>44</v>
      </c>
      <c r="B8" s="24">
        <v>55</v>
      </c>
      <c r="D8" t="s">
        <v>27</v>
      </c>
      <c r="E8" s="5"/>
      <c r="F8" s="18">
        <f>$B$7*F6</f>
        <v>1425000</v>
      </c>
      <c r="G8" s="18">
        <f t="shared" ref="G8:K8" si="1">$B$7*G6</f>
        <v>1710000</v>
      </c>
      <c r="H8" s="18">
        <f t="shared" si="1"/>
        <v>2052000</v>
      </c>
      <c r="I8" s="18">
        <f t="shared" si="1"/>
        <v>2462400</v>
      </c>
      <c r="J8" s="18">
        <f t="shared" si="1"/>
        <v>2462400</v>
      </c>
      <c r="K8" s="18">
        <f t="shared" si="1"/>
        <v>2462400</v>
      </c>
      <c r="L8" s="18">
        <f>$B$7*L6+B15</f>
        <v>1481200</v>
      </c>
      <c r="M8" t="s">
        <v>45</v>
      </c>
    </row>
    <row r="9" spans="1:13" x14ac:dyDescent="0.25">
      <c r="A9" t="s">
        <v>39</v>
      </c>
      <c r="B9" s="24">
        <v>200000</v>
      </c>
      <c r="D9" s="2" t="s">
        <v>0</v>
      </c>
      <c r="E9" s="6"/>
      <c r="F9" s="19">
        <f>-$B$8*F6</f>
        <v>-825000</v>
      </c>
      <c r="G9" s="19">
        <f t="shared" ref="G9:L9" si="2">-$B$8*G6</f>
        <v>-990000</v>
      </c>
      <c r="H9" s="19">
        <f t="shared" si="2"/>
        <v>-1188000</v>
      </c>
      <c r="I9" s="19">
        <f t="shared" si="2"/>
        <v>-1425600</v>
      </c>
      <c r="J9" s="19">
        <f t="shared" si="2"/>
        <v>-1425600</v>
      </c>
      <c r="K9" s="19">
        <f t="shared" si="2"/>
        <v>-1425600</v>
      </c>
      <c r="L9" s="19">
        <f t="shared" si="2"/>
        <v>-712800</v>
      </c>
    </row>
    <row r="10" spans="1:13" x14ac:dyDescent="0.25">
      <c r="A10" t="s">
        <v>36</v>
      </c>
      <c r="B10" s="24">
        <v>120000</v>
      </c>
      <c r="D10" t="s">
        <v>6</v>
      </c>
      <c r="E10" s="5"/>
      <c r="F10" s="19">
        <f>-$B$10</f>
        <v>-120000</v>
      </c>
      <c r="G10" s="19">
        <f t="shared" ref="G10:L10" si="3">-$B$10</f>
        <v>-120000</v>
      </c>
      <c r="H10" s="19">
        <f t="shared" si="3"/>
        <v>-120000</v>
      </c>
      <c r="I10" s="19">
        <f t="shared" si="3"/>
        <v>-120000</v>
      </c>
      <c r="J10" s="19">
        <f t="shared" si="3"/>
        <v>-120000</v>
      </c>
      <c r="K10" s="19">
        <f t="shared" si="3"/>
        <v>-120000</v>
      </c>
      <c r="L10" s="19">
        <f t="shared" si="3"/>
        <v>-120000</v>
      </c>
    </row>
    <row r="11" spans="1:13" x14ac:dyDescent="0.25">
      <c r="D11" t="s">
        <v>5</v>
      </c>
      <c r="E11" s="18">
        <f>-B12</f>
        <v>-670000</v>
      </c>
      <c r="F11" s="7"/>
      <c r="G11" s="5"/>
      <c r="H11" s="5"/>
      <c r="I11" s="5"/>
      <c r="J11" s="5"/>
    </row>
    <row r="12" spans="1:13" ht="15.75" thickBot="1" x14ac:dyDescent="0.3">
      <c r="A12" t="s">
        <v>32</v>
      </c>
      <c r="B12" s="24">
        <v>670000</v>
      </c>
      <c r="D12" s="1" t="s">
        <v>1</v>
      </c>
      <c r="E12" s="8"/>
      <c r="F12" s="20">
        <f>-$B$13/$B$14</f>
        <v>-300000</v>
      </c>
      <c r="G12" s="20">
        <f t="shared" ref="G12:L12" si="4">-$B$13/$B$14</f>
        <v>-300000</v>
      </c>
      <c r="H12" s="20">
        <f t="shared" si="4"/>
        <v>-300000</v>
      </c>
      <c r="I12" s="20">
        <f t="shared" si="4"/>
        <v>-300000</v>
      </c>
      <c r="J12" s="20">
        <f t="shared" si="4"/>
        <v>-300000</v>
      </c>
      <c r="K12" s="20">
        <f t="shared" si="4"/>
        <v>-300000</v>
      </c>
      <c r="L12" s="20">
        <f t="shared" si="4"/>
        <v>-300000</v>
      </c>
    </row>
    <row r="13" spans="1:13" x14ac:dyDescent="0.25">
      <c r="A13" t="s">
        <v>33</v>
      </c>
      <c r="B13" s="24">
        <v>2100000</v>
      </c>
      <c r="D13" s="4" t="s">
        <v>29</v>
      </c>
      <c r="E13" s="18">
        <f>SUM(E8:E12)</f>
        <v>-670000</v>
      </c>
      <c r="F13" s="18">
        <f t="shared" ref="F13:L13" si="5">SUM(F8:F12)</f>
        <v>180000</v>
      </c>
      <c r="G13" s="18">
        <f t="shared" si="5"/>
        <v>300000</v>
      </c>
      <c r="H13" s="18">
        <f t="shared" si="5"/>
        <v>444000</v>
      </c>
      <c r="I13" s="18">
        <f t="shared" si="5"/>
        <v>616800</v>
      </c>
      <c r="J13" s="18">
        <f t="shared" si="5"/>
        <v>616800</v>
      </c>
      <c r="K13" s="18">
        <f t="shared" si="5"/>
        <v>616800</v>
      </c>
      <c r="L13" s="18">
        <f t="shared" si="5"/>
        <v>348400</v>
      </c>
    </row>
    <row r="14" spans="1:13" x14ac:dyDescent="0.25">
      <c r="A14" t="s">
        <v>35</v>
      </c>
      <c r="B14" s="24">
        <v>7</v>
      </c>
      <c r="D14" t="s">
        <v>7</v>
      </c>
      <c r="E14" s="18">
        <f>-$B$17*E13</f>
        <v>134000</v>
      </c>
      <c r="F14" s="18">
        <f t="shared" ref="F14:L14" si="6">-$B$17*F13</f>
        <v>-36000</v>
      </c>
      <c r="G14" s="18">
        <f t="shared" si="6"/>
        <v>-60000</v>
      </c>
      <c r="H14" s="18">
        <f t="shared" si="6"/>
        <v>-88800</v>
      </c>
      <c r="I14" s="18">
        <f t="shared" si="6"/>
        <v>-123360</v>
      </c>
      <c r="J14" s="18">
        <f t="shared" si="6"/>
        <v>-123360</v>
      </c>
      <c r="K14" s="18">
        <f t="shared" si="6"/>
        <v>-123360</v>
      </c>
      <c r="L14" s="18">
        <f t="shared" si="6"/>
        <v>-69680</v>
      </c>
    </row>
    <row r="15" spans="1:13" x14ac:dyDescent="0.25">
      <c r="A15" t="s">
        <v>34</v>
      </c>
      <c r="B15" s="24">
        <v>250000</v>
      </c>
      <c r="D15" s="12" t="s">
        <v>10</v>
      </c>
      <c r="E15" s="5"/>
      <c r="F15" s="18">
        <f>$B$13/$B$14</f>
        <v>300000</v>
      </c>
      <c r="G15" s="18">
        <f t="shared" ref="G15:L15" si="7">$B$13/$B$14</f>
        <v>300000</v>
      </c>
      <c r="H15" s="18">
        <f t="shared" si="7"/>
        <v>300000</v>
      </c>
      <c r="I15" s="18">
        <f t="shared" si="7"/>
        <v>300000</v>
      </c>
      <c r="J15" s="18">
        <f t="shared" si="7"/>
        <v>300000</v>
      </c>
      <c r="K15" s="18">
        <f t="shared" si="7"/>
        <v>300000</v>
      </c>
      <c r="L15" s="18">
        <f t="shared" si="7"/>
        <v>300000</v>
      </c>
    </row>
    <row r="16" spans="1:13" x14ac:dyDescent="0.25">
      <c r="D16" s="12" t="s">
        <v>12</v>
      </c>
      <c r="E16" s="18">
        <f>-B13</f>
        <v>-2100000</v>
      </c>
      <c r="F16" s="5"/>
      <c r="G16" s="5"/>
      <c r="H16" s="5"/>
      <c r="I16" s="5"/>
      <c r="J16" s="5"/>
      <c r="K16" s="5"/>
      <c r="L16" s="5"/>
    </row>
    <row r="17" spans="1:12" ht="15.75" thickBot="1" x14ac:dyDescent="0.3">
      <c r="A17" t="s">
        <v>37</v>
      </c>
      <c r="B17" s="25">
        <v>0.2</v>
      </c>
      <c r="D17" s="13" t="s">
        <v>11</v>
      </c>
      <c r="E17" s="8"/>
      <c r="F17" s="20">
        <f>-B9</f>
        <v>-200000</v>
      </c>
      <c r="G17" s="8"/>
      <c r="H17" s="8"/>
      <c r="I17" s="8"/>
      <c r="J17" s="8"/>
      <c r="K17" s="8"/>
      <c r="L17" s="20">
        <f>B9</f>
        <v>200000</v>
      </c>
    </row>
    <row r="18" spans="1:12" x14ac:dyDescent="0.25">
      <c r="A18" t="s">
        <v>38</v>
      </c>
      <c r="B18" s="25">
        <v>0.1</v>
      </c>
      <c r="D18" s="4" t="s">
        <v>4</v>
      </c>
      <c r="E18" s="18">
        <f>SUM(E13:E17)</f>
        <v>-2636000</v>
      </c>
      <c r="F18" s="18">
        <f t="shared" ref="F18:L18" si="8">SUM(F13:F17)</f>
        <v>244000</v>
      </c>
      <c r="G18" s="18">
        <f t="shared" si="8"/>
        <v>540000</v>
      </c>
      <c r="H18" s="18">
        <f t="shared" si="8"/>
        <v>655200</v>
      </c>
      <c r="I18" s="18">
        <f t="shared" si="8"/>
        <v>793440</v>
      </c>
      <c r="J18" s="18">
        <f t="shared" si="8"/>
        <v>793440</v>
      </c>
      <c r="K18" s="18">
        <f t="shared" si="8"/>
        <v>793440</v>
      </c>
      <c r="L18" s="18">
        <f t="shared" si="8"/>
        <v>778720</v>
      </c>
    </row>
    <row r="19" spans="1:12" x14ac:dyDescent="0.25">
      <c r="D19" s="3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D20" s="3" t="s">
        <v>13</v>
      </c>
      <c r="E20" s="21">
        <f>B18</f>
        <v>0.1</v>
      </c>
    </row>
    <row r="21" spans="1:12" x14ac:dyDescent="0.25">
      <c r="D21" t="s">
        <v>2</v>
      </c>
      <c r="E21" s="22">
        <f>1/(1+$E$20)^E4</f>
        <v>1</v>
      </c>
      <c r="F21" s="22">
        <f t="shared" ref="F21:L21" si="9">1/(1+$E$20)^F4</f>
        <v>0.90909090909090906</v>
      </c>
      <c r="G21" s="22">
        <f t="shared" si="9"/>
        <v>0.82644628099173545</v>
      </c>
      <c r="H21" s="22">
        <f t="shared" si="9"/>
        <v>0.75131480090157754</v>
      </c>
      <c r="I21" s="22">
        <f t="shared" si="9"/>
        <v>0.68301345536507052</v>
      </c>
      <c r="J21" s="22">
        <f t="shared" si="9"/>
        <v>0.62092132305915493</v>
      </c>
      <c r="K21" s="22">
        <f t="shared" si="9"/>
        <v>0.56447393005377722</v>
      </c>
      <c r="L21" s="22">
        <f t="shared" si="9"/>
        <v>0.51315811823070645</v>
      </c>
    </row>
    <row r="22" spans="1:12" x14ac:dyDescent="0.25">
      <c r="D22" s="14" t="s">
        <v>3</v>
      </c>
      <c r="E22" s="18">
        <f>E18*E21</f>
        <v>-2636000</v>
      </c>
      <c r="F22" s="18">
        <f t="shared" ref="F22:L22" si="10">F18*F21</f>
        <v>221818.18181818182</v>
      </c>
      <c r="G22" s="18">
        <f t="shared" si="10"/>
        <v>446280.99173553713</v>
      </c>
      <c r="H22" s="18">
        <f t="shared" si="10"/>
        <v>492261.45755071362</v>
      </c>
      <c r="I22" s="18">
        <f t="shared" si="10"/>
        <v>541930.19602486154</v>
      </c>
      <c r="J22" s="18">
        <f t="shared" si="10"/>
        <v>492663.81456805591</v>
      </c>
      <c r="K22" s="18">
        <f t="shared" si="10"/>
        <v>447876.19506186899</v>
      </c>
      <c r="L22" s="18">
        <f t="shared" si="10"/>
        <v>399606.48982861574</v>
      </c>
    </row>
    <row r="24" spans="1:12" x14ac:dyDescent="0.25">
      <c r="D24" s="14" t="s">
        <v>18</v>
      </c>
      <c r="E24" s="23">
        <f>SUM(E22:L22)</f>
        <v>406437.32658783445</v>
      </c>
    </row>
    <row r="26" spans="1:12" x14ac:dyDescent="0.25">
      <c r="D26" s="14" t="s">
        <v>14</v>
      </c>
    </row>
    <row r="27" spans="1:12" x14ac:dyDescent="0.25">
      <c r="D27" t="s">
        <v>15</v>
      </c>
      <c r="E27" s="18">
        <f>SUM($E$18:E18)</f>
        <v>-2636000</v>
      </c>
      <c r="F27" s="18">
        <f>SUM($E$18:F18)</f>
        <v>-2392000</v>
      </c>
      <c r="G27" s="18">
        <f>SUM($E$18:G18)</f>
        <v>-1852000</v>
      </c>
      <c r="H27" s="18">
        <f>SUM($E$18:H18)</f>
        <v>-1196800</v>
      </c>
      <c r="I27" s="18">
        <f>SUM($E$18:I18)</f>
        <v>-403360</v>
      </c>
      <c r="J27" s="28">
        <f>SUM($E$18:J18)</f>
        <v>390080</v>
      </c>
      <c r="K27" s="18">
        <f>SUM($E$18:K18)</f>
        <v>1183520</v>
      </c>
      <c r="L27" s="18">
        <f>SUM($E$18:L18)</f>
        <v>1962240</v>
      </c>
    </row>
    <row r="29" spans="1:12" x14ac:dyDescent="0.25">
      <c r="D29" s="14" t="s">
        <v>16</v>
      </c>
    </row>
    <row r="30" spans="1:12" x14ac:dyDescent="0.25">
      <c r="D30" t="s">
        <v>17</v>
      </c>
      <c r="E30" s="18">
        <f>SUM($E$22:E22)</f>
        <v>-2636000</v>
      </c>
      <c r="F30" s="18">
        <f>SUM($E$22:F22)</f>
        <v>-2414181.8181818184</v>
      </c>
      <c r="G30" s="18">
        <f>SUM($E$22:G22)</f>
        <v>-1967900.8264462813</v>
      </c>
      <c r="H30" s="18">
        <f>SUM($E$22:H22)</f>
        <v>-1475639.3688955677</v>
      </c>
      <c r="I30" s="18">
        <f>SUM($E$22:I22)</f>
        <v>-933709.17287070618</v>
      </c>
      <c r="J30" s="18">
        <f>SUM($E$22:J22)</f>
        <v>-441045.35830265027</v>
      </c>
      <c r="K30" s="18">
        <f>SUM($E$22:K22)</f>
        <v>6830.8367592187133</v>
      </c>
      <c r="L30" s="18">
        <f>SUM($E$22:L22)</f>
        <v>406437.32658783445</v>
      </c>
    </row>
    <row r="32" spans="1:12" x14ac:dyDescent="0.25">
      <c r="D32" s="14" t="s">
        <v>40</v>
      </c>
      <c r="E32" s="14">
        <v>13.897</v>
      </c>
      <c r="F32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385A-0F26-4143-B16C-BF3719837FEB}">
  <dimension ref="A1:I33"/>
  <sheetViews>
    <sheetView zoomScaleNormal="100" workbookViewId="0">
      <selection activeCell="B36" sqref="B36"/>
    </sheetView>
  </sheetViews>
  <sheetFormatPr defaultRowHeight="15" x14ac:dyDescent="0.25"/>
  <cols>
    <col min="1" max="1" width="34.7109375" customWidth="1"/>
    <col min="2" max="9" width="12.7109375" customWidth="1"/>
    <col min="10" max="10" width="12.28515625" customWidth="1"/>
  </cols>
  <sheetData>
    <row r="1" spans="1:9" ht="18.75" x14ac:dyDescent="0.3">
      <c r="A1" s="16" t="s">
        <v>19</v>
      </c>
    </row>
    <row r="3" spans="1:9" x14ac:dyDescent="0.25">
      <c r="B3" s="15" t="s">
        <v>28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26</v>
      </c>
    </row>
    <row r="4" spans="1:9" x14ac:dyDescent="0.25">
      <c r="A4" t="s">
        <v>8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</row>
    <row r="5" spans="1:9" x14ac:dyDescent="0.25">
      <c r="B5" s="5"/>
    </row>
    <row r="6" spans="1:9" x14ac:dyDescent="0.25">
      <c r="A6" t="s">
        <v>9</v>
      </c>
      <c r="B6" s="5"/>
      <c r="C6" s="5">
        <v>15000</v>
      </c>
      <c r="D6" s="5">
        <f>1.2*C6</f>
        <v>18000</v>
      </c>
      <c r="E6" s="5">
        <f t="shared" ref="E6:F6" si="0">1.2*D6</f>
        <v>21600</v>
      </c>
      <c r="F6" s="5">
        <f t="shared" si="0"/>
        <v>25920</v>
      </c>
      <c r="G6" s="5">
        <f>F6</f>
        <v>25920</v>
      </c>
      <c r="H6" s="5">
        <f>G6</f>
        <v>25920</v>
      </c>
      <c r="I6" s="5">
        <f>0.5*H6</f>
        <v>12960</v>
      </c>
    </row>
    <row r="7" spans="1:9" x14ac:dyDescent="0.25">
      <c r="B7" s="5"/>
    </row>
    <row r="8" spans="1:9" x14ac:dyDescent="0.25">
      <c r="A8" t="s">
        <v>27</v>
      </c>
      <c r="B8" s="5"/>
      <c r="C8" s="5">
        <f>95*C6</f>
        <v>1425000</v>
      </c>
      <c r="D8" s="5">
        <f t="shared" ref="D8:H8" si="1">95*D6</f>
        <v>1710000</v>
      </c>
      <c r="E8" s="5">
        <f t="shared" si="1"/>
        <v>2052000</v>
      </c>
      <c r="F8" s="5">
        <f t="shared" si="1"/>
        <v>2462400</v>
      </c>
      <c r="G8" s="5">
        <f t="shared" si="1"/>
        <v>2462400</v>
      </c>
      <c r="H8" s="5">
        <f t="shared" si="1"/>
        <v>2462400</v>
      </c>
      <c r="I8" s="5">
        <f>95*I6+250000</f>
        <v>1481200</v>
      </c>
    </row>
    <row r="9" spans="1:9" x14ac:dyDescent="0.25">
      <c r="A9" s="2" t="s">
        <v>0</v>
      </c>
      <c r="B9" s="6"/>
      <c r="C9" s="6">
        <f>C6*(-55)</f>
        <v>-825000</v>
      </c>
      <c r="D9" s="6">
        <f t="shared" ref="D9:I9" si="2">D6*(-55)</f>
        <v>-990000</v>
      </c>
      <c r="E9" s="6">
        <f t="shared" si="2"/>
        <v>-1188000</v>
      </c>
      <c r="F9" s="6">
        <f t="shared" si="2"/>
        <v>-1425600</v>
      </c>
      <c r="G9" s="6">
        <f t="shared" si="2"/>
        <v>-1425600</v>
      </c>
      <c r="H9" s="6">
        <f t="shared" si="2"/>
        <v>-1425600</v>
      </c>
      <c r="I9" s="6">
        <f t="shared" si="2"/>
        <v>-712800</v>
      </c>
    </row>
    <row r="10" spans="1:9" x14ac:dyDescent="0.25">
      <c r="A10" t="s">
        <v>6</v>
      </c>
      <c r="B10" s="5"/>
      <c r="C10" s="7">
        <v>-120000</v>
      </c>
      <c r="D10" s="7">
        <v>-120000</v>
      </c>
      <c r="E10" s="7">
        <v>-120000</v>
      </c>
      <c r="F10" s="7">
        <v>-120000</v>
      </c>
      <c r="G10" s="7">
        <v>-120000</v>
      </c>
      <c r="H10" s="7">
        <v>-120000</v>
      </c>
      <c r="I10" s="7">
        <v>-120000</v>
      </c>
    </row>
    <row r="11" spans="1:9" x14ac:dyDescent="0.25">
      <c r="A11" t="s">
        <v>5</v>
      </c>
      <c r="B11" s="5">
        <v>-670000</v>
      </c>
      <c r="C11" s="7"/>
      <c r="D11" s="5"/>
      <c r="E11" s="5"/>
      <c r="F11" s="5"/>
      <c r="G11" s="5"/>
    </row>
    <row r="12" spans="1:9" ht="15.75" thickBot="1" x14ac:dyDescent="0.3">
      <c r="A12" s="1" t="s">
        <v>1</v>
      </c>
      <c r="B12" s="8"/>
      <c r="C12" s="9">
        <f>$B$16/7</f>
        <v>-300000</v>
      </c>
      <c r="D12" s="9">
        <f t="shared" ref="D12:I12" si="3">$B$16/7</f>
        <v>-300000</v>
      </c>
      <c r="E12" s="9">
        <f t="shared" si="3"/>
        <v>-300000</v>
      </c>
      <c r="F12" s="9">
        <f t="shared" si="3"/>
        <v>-300000</v>
      </c>
      <c r="G12" s="9">
        <f t="shared" si="3"/>
        <v>-300000</v>
      </c>
      <c r="H12" s="9">
        <f t="shared" si="3"/>
        <v>-300000</v>
      </c>
      <c r="I12" s="9">
        <f t="shared" si="3"/>
        <v>-300000</v>
      </c>
    </row>
    <row r="13" spans="1:9" x14ac:dyDescent="0.25">
      <c r="A13" s="4" t="s">
        <v>29</v>
      </c>
      <c r="B13" s="5">
        <f>SUM(B5:B12)</f>
        <v>-670000</v>
      </c>
      <c r="C13" s="5">
        <f t="shared" ref="C13:I13" si="4">SUM(C8:C12)</f>
        <v>180000</v>
      </c>
      <c r="D13" s="5">
        <f t="shared" si="4"/>
        <v>300000</v>
      </c>
      <c r="E13" s="5">
        <f t="shared" si="4"/>
        <v>444000</v>
      </c>
      <c r="F13" s="5">
        <f t="shared" si="4"/>
        <v>616800</v>
      </c>
      <c r="G13" s="5">
        <f t="shared" si="4"/>
        <v>616800</v>
      </c>
      <c r="H13" s="5">
        <f t="shared" si="4"/>
        <v>616800</v>
      </c>
      <c r="I13" s="5">
        <f t="shared" si="4"/>
        <v>348400</v>
      </c>
    </row>
    <row r="14" spans="1:9" x14ac:dyDescent="0.25">
      <c r="A14" t="s">
        <v>7</v>
      </c>
      <c r="B14" s="5">
        <f>-0.2*B13</f>
        <v>134000</v>
      </c>
      <c r="C14" s="5">
        <f t="shared" ref="C14:I14" si="5">-0.2*C13</f>
        <v>-36000</v>
      </c>
      <c r="D14" s="5">
        <f t="shared" si="5"/>
        <v>-60000</v>
      </c>
      <c r="E14" s="5">
        <f t="shared" si="5"/>
        <v>-88800</v>
      </c>
      <c r="F14" s="5">
        <f t="shared" si="5"/>
        <v>-123360</v>
      </c>
      <c r="G14" s="5">
        <f t="shared" si="5"/>
        <v>-123360</v>
      </c>
      <c r="H14" s="5">
        <f t="shared" si="5"/>
        <v>-123360</v>
      </c>
      <c r="I14" s="5">
        <f t="shared" si="5"/>
        <v>-69680</v>
      </c>
    </row>
    <row r="15" spans="1:9" x14ac:dyDescent="0.25">
      <c r="A15" s="12" t="s">
        <v>10</v>
      </c>
      <c r="B15" s="5"/>
      <c r="C15" s="5">
        <f>-C12</f>
        <v>300000</v>
      </c>
      <c r="D15" s="5">
        <f t="shared" ref="D15:I15" si="6">-D12</f>
        <v>300000</v>
      </c>
      <c r="E15" s="5">
        <f t="shared" si="6"/>
        <v>300000</v>
      </c>
      <c r="F15" s="5">
        <f t="shared" si="6"/>
        <v>300000</v>
      </c>
      <c r="G15" s="5">
        <f t="shared" si="6"/>
        <v>300000</v>
      </c>
      <c r="H15" s="5">
        <f t="shared" si="6"/>
        <v>300000</v>
      </c>
      <c r="I15" s="5">
        <f t="shared" si="6"/>
        <v>300000</v>
      </c>
    </row>
    <row r="16" spans="1:9" x14ac:dyDescent="0.25">
      <c r="A16" s="12" t="s">
        <v>12</v>
      </c>
      <c r="B16" s="5">
        <v>-2100000</v>
      </c>
      <c r="C16" s="5"/>
      <c r="D16" s="5"/>
      <c r="E16" s="5"/>
      <c r="F16" s="5"/>
      <c r="G16" s="5"/>
      <c r="H16" s="5"/>
      <c r="I16" s="5"/>
    </row>
    <row r="17" spans="1:9" ht="15.75" thickBot="1" x14ac:dyDescent="0.3">
      <c r="A17" s="13" t="s">
        <v>11</v>
      </c>
      <c r="B17" s="8"/>
      <c r="C17" s="8">
        <v>-200000</v>
      </c>
      <c r="D17" s="8"/>
      <c r="E17" s="8"/>
      <c r="F17" s="8"/>
      <c r="G17" s="8"/>
      <c r="H17" s="8"/>
      <c r="I17" s="8">
        <v>200000</v>
      </c>
    </row>
    <row r="18" spans="1:9" x14ac:dyDescent="0.25">
      <c r="A18" s="4" t="s">
        <v>4</v>
      </c>
      <c r="B18" s="5">
        <f>SUM(B13:B17)</f>
        <v>-2636000</v>
      </c>
      <c r="C18" s="5">
        <f t="shared" ref="C18:I18" si="7">SUM(C13:C17)</f>
        <v>244000</v>
      </c>
      <c r="D18" s="5">
        <f t="shared" si="7"/>
        <v>540000</v>
      </c>
      <c r="E18" s="5">
        <f t="shared" si="7"/>
        <v>655200</v>
      </c>
      <c r="F18" s="5">
        <f t="shared" si="7"/>
        <v>793440</v>
      </c>
      <c r="G18" s="5">
        <f t="shared" si="7"/>
        <v>793440</v>
      </c>
      <c r="H18" s="5">
        <f t="shared" si="7"/>
        <v>793440</v>
      </c>
      <c r="I18" s="5">
        <f t="shared" si="7"/>
        <v>778720</v>
      </c>
    </row>
    <row r="19" spans="1:9" x14ac:dyDescent="0.25">
      <c r="A19" s="3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3" t="s">
        <v>13</v>
      </c>
      <c r="B20" s="17">
        <v>0.1</v>
      </c>
    </row>
    <row r="21" spans="1:9" x14ac:dyDescent="0.25">
      <c r="A21" t="s">
        <v>2</v>
      </c>
      <c r="B21" s="10">
        <f>1/(1+$B$20)^B4</f>
        <v>1</v>
      </c>
      <c r="C21" s="10">
        <f t="shared" ref="C21:I21" si="8">1/(1+$B$20)^C4</f>
        <v>0.90909090909090906</v>
      </c>
      <c r="D21" s="10">
        <f t="shared" si="8"/>
        <v>0.82644628099173545</v>
      </c>
      <c r="E21" s="10">
        <f t="shared" si="8"/>
        <v>0.75131480090157754</v>
      </c>
      <c r="F21" s="10">
        <f t="shared" si="8"/>
        <v>0.68301345536507052</v>
      </c>
      <c r="G21" s="10">
        <f t="shared" si="8"/>
        <v>0.62092132305915493</v>
      </c>
      <c r="H21" s="10">
        <f t="shared" si="8"/>
        <v>0.56447393005377722</v>
      </c>
      <c r="I21" s="10">
        <f t="shared" si="8"/>
        <v>0.51315811823070645</v>
      </c>
    </row>
    <row r="22" spans="1:9" x14ac:dyDescent="0.25">
      <c r="A22" s="14" t="s">
        <v>3</v>
      </c>
      <c r="B22" s="5">
        <f>B18*B21</f>
        <v>-2636000</v>
      </c>
      <c r="C22" s="5">
        <f t="shared" ref="C22:I22" si="9">C18*C21</f>
        <v>221818.18181818182</v>
      </c>
      <c r="D22" s="5">
        <f t="shared" si="9"/>
        <v>446280.99173553713</v>
      </c>
      <c r="E22" s="5">
        <f t="shared" si="9"/>
        <v>492261.45755071362</v>
      </c>
      <c r="F22" s="5">
        <f t="shared" si="9"/>
        <v>541930.19602486154</v>
      </c>
      <c r="G22" s="5">
        <f t="shared" si="9"/>
        <v>492663.81456805591</v>
      </c>
      <c r="H22" s="5">
        <f t="shared" si="9"/>
        <v>447876.19506186899</v>
      </c>
      <c r="I22" s="5">
        <f t="shared" si="9"/>
        <v>399606.48982861574</v>
      </c>
    </row>
    <row r="24" spans="1:9" x14ac:dyDescent="0.25">
      <c r="A24" s="14" t="s">
        <v>18</v>
      </c>
      <c r="B24" s="11">
        <f>SUM(B22:I22)</f>
        <v>406437.32658783445</v>
      </c>
    </row>
    <row r="26" spans="1:9" x14ac:dyDescent="0.25">
      <c r="A26" s="14" t="s">
        <v>14</v>
      </c>
    </row>
    <row r="27" spans="1:9" x14ac:dyDescent="0.25">
      <c r="A27" t="s">
        <v>15</v>
      </c>
      <c r="B27" s="5">
        <f>B18</f>
        <v>-2636000</v>
      </c>
      <c r="C27" s="5">
        <f>SUM($B$18:C18)</f>
        <v>-2392000</v>
      </c>
      <c r="D27" s="5">
        <f>SUM($B$18:D18)</f>
        <v>-1852000</v>
      </c>
      <c r="E27" s="5">
        <f>SUM($B$18:E18)</f>
        <v>-1196800</v>
      </c>
      <c r="F27" s="5">
        <f>SUM($B$18:F18)</f>
        <v>-403360</v>
      </c>
      <c r="G27" s="5">
        <f>SUM($B$18:G18)</f>
        <v>390080</v>
      </c>
      <c r="H27" s="5">
        <f>SUM($B$18:H18)</f>
        <v>1183520</v>
      </c>
      <c r="I27" s="5">
        <f>SUM($B$18:I18)</f>
        <v>1962240</v>
      </c>
    </row>
    <row r="29" spans="1:9" x14ac:dyDescent="0.25">
      <c r="A29" s="14" t="s">
        <v>16</v>
      </c>
    </row>
    <row r="30" spans="1:9" x14ac:dyDescent="0.25">
      <c r="A30" t="s">
        <v>17</v>
      </c>
      <c r="B30" s="5">
        <f>B22</f>
        <v>-2636000</v>
      </c>
      <c r="C30" s="5">
        <f>SUM($B$22:C22)</f>
        <v>-2414181.8181818184</v>
      </c>
      <c r="D30" s="5">
        <f>SUM($B$22:D22)</f>
        <v>-1967900.8264462813</v>
      </c>
      <c r="E30" s="5">
        <f>SUM($B$22:E22)</f>
        <v>-1475639.3688955677</v>
      </c>
      <c r="F30" s="5">
        <f>SUM($B$22:F22)</f>
        <v>-933709.17287070618</v>
      </c>
      <c r="G30" s="5">
        <f>SUM($B$22:G22)</f>
        <v>-441045.35830265027</v>
      </c>
      <c r="H30" s="5">
        <f>SUM($B$22:H22)</f>
        <v>6830.8367592187133</v>
      </c>
      <c r="I30" s="5">
        <f>SUM($B$22:I22)</f>
        <v>406437.32658783445</v>
      </c>
    </row>
    <row r="32" spans="1:9" x14ac:dyDescent="0.25">
      <c r="A32" s="14"/>
    </row>
    <row r="33" spans="1:1" x14ac:dyDescent="0.25">
      <c r="A33" s="14" t="s">
        <v>46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Investointilaskelmaesimerkki</vt:lpstr>
      <vt:lpstr>Laskelmaesimerkki (huono)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Haahtela Tero</dc:creator>
  <cp:lastModifiedBy>Haahtela Tero</cp:lastModifiedBy>
  <dcterms:created xsi:type="dcterms:W3CDTF">2023-03-06T13:00:25Z</dcterms:created>
  <dcterms:modified xsi:type="dcterms:W3CDTF">2023-11-30T21:26:05Z</dcterms:modified>
</cp:coreProperties>
</file>