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eikkikan\Desktop\"/>
    </mc:Choice>
  </mc:AlternateContent>
  <bookViews>
    <workbookView xWindow="240" yWindow="120" windowWidth="15060" windowHeight="6180" firstSheet="2" activeTab="4"/>
  </bookViews>
  <sheets>
    <sheet name="Example_cash Flow 1" sheetId="9" r:id="rId1"/>
    <sheet name="Example cash flow 2" sheetId="10" r:id="rId2"/>
    <sheet name="Example cash flow 3" sheetId="8" r:id="rId3"/>
    <sheet name="Exercise_DCF" sheetId="19" r:id="rId4"/>
    <sheet name="Comparable sales_assignment" sheetId="17" r:id="rId5"/>
    <sheet name="Real Estate Development " sheetId="18" r:id="rId6"/>
  </sheets>
  <definedNames>
    <definedName name="_xlnm.Print_Area" localSheetId="5">'Real Estate Development '!$A$1:$M$35</definedName>
  </definedNames>
  <calcPr calcId="162913"/>
</workbook>
</file>

<file path=xl/calcChain.xml><?xml version="1.0" encoding="utf-8"?>
<calcChain xmlns="http://schemas.openxmlformats.org/spreadsheetml/2006/main">
  <c r="C21" i="8" l="1"/>
  <c r="D21" i="8"/>
  <c r="E21" i="8"/>
  <c r="F21" i="8"/>
  <c r="G21" i="8"/>
  <c r="B21" i="8"/>
  <c r="D20" i="8"/>
  <c r="E20" i="8" s="1"/>
  <c r="F20" i="8" s="1"/>
  <c r="G20" i="8" s="1"/>
  <c r="C20" i="8"/>
  <c r="B20" i="8"/>
  <c r="C21" i="10"/>
  <c r="D21" i="10"/>
  <c r="E21" i="10"/>
  <c r="F21" i="10"/>
  <c r="G21" i="10"/>
  <c r="B21" i="10"/>
  <c r="D20" i="10"/>
  <c r="E20" i="10"/>
  <c r="F20" i="10" s="1"/>
  <c r="G20" i="10" s="1"/>
  <c r="C20" i="10"/>
  <c r="B20" i="10"/>
  <c r="C21" i="9"/>
  <c r="D21" i="9"/>
  <c r="E21" i="9"/>
  <c r="F21" i="9"/>
  <c r="G21" i="9"/>
  <c r="B21" i="9"/>
  <c r="D20" i="9"/>
  <c r="E20" i="9" s="1"/>
  <c r="F20" i="9" s="1"/>
  <c r="G20" i="9" s="1"/>
  <c r="C20" i="9"/>
  <c r="B20" i="9"/>
  <c r="B19" i="8" l="1"/>
  <c r="E10" i="19" l="1"/>
  <c r="F10" i="19" s="1"/>
  <c r="G10" i="19" s="1"/>
  <c r="H10" i="19" s="1"/>
  <c r="D10" i="19"/>
  <c r="F9" i="19"/>
  <c r="E9" i="19"/>
  <c r="D9" i="19"/>
  <c r="G9" i="19" l="1"/>
  <c r="I17" i="17"/>
  <c r="G17" i="17"/>
  <c r="E17" i="17"/>
  <c r="C17" i="17"/>
  <c r="I11" i="18"/>
  <c r="J11" i="18"/>
  <c r="I12" i="18"/>
  <c r="J12" i="18"/>
  <c r="H9" i="19" l="1"/>
  <c r="D16" i="10" l="1"/>
  <c r="B19" i="10" l="1"/>
  <c r="C19" i="10" s="1"/>
  <c r="D19" i="10" s="1"/>
  <c r="E19" i="10" s="1"/>
  <c r="F19" i="10" s="1"/>
  <c r="G19" i="10" s="1"/>
  <c r="G15" i="10"/>
  <c r="F15" i="10"/>
  <c r="E15" i="10"/>
  <c r="D15" i="10"/>
  <c r="C15" i="10"/>
  <c r="B15" i="10"/>
  <c r="D14" i="10"/>
  <c r="F12" i="10"/>
  <c r="F14" i="10" s="1"/>
  <c r="E12" i="10"/>
  <c r="E14" i="10" s="1"/>
  <c r="D12" i="10"/>
  <c r="C12" i="10"/>
  <c r="C14" i="10" s="1"/>
  <c r="C16" i="10" s="1"/>
  <c r="B12" i="10"/>
  <c r="B14" i="10" s="1"/>
  <c r="B16" i="10" s="1"/>
  <c r="B18" i="10" s="1"/>
  <c r="C11" i="10"/>
  <c r="D11" i="10" s="1"/>
  <c r="E11" i="10" s="1"/>
  <c r="F11" i="10" s="1"/>
  <c r="G11" i="10" s="1"/>
  <c r="D10" i="10"/>
  <c r="E10" i="10" s="1"/>
  <c r="C10" i="10"/>
  <c r="E7" i="10"/>
  <c r="B19" i="9"/>
  <c r="C19" i="9" s="1"/>
  <c r="G15" i="9"/>
  <c r="F15" i="9"/>
  <c r="E15" i="9"/>
  <c r="D15" i="9"/>
  <c r="C15" i="9"/>
  <c r="B15" i="9"/>
  <c r="E7" i="9" s="1"/>
  <c r="F12" i="9"/>
  <c r="F14" i="9" s="1"/>
  <c r="E12" i="9"/>
  <c r="E14" i="9" s="1"/>
  <c r="D12" i="9"/>
  <c r="D14" i="9" s="1"/>
  <c r="C12" i="9"/>
  <c r="C14" i="9" s="1"/>
  <c r="C16" i="9" s="1"/>
  <c r="B12" i="9"/>
  <c r="B14" i="9" s="1"/>
  <c r="B16" i="9" s="1"/>
  <c r="B18" i="9" s="1"/>
  <c r="C11" i="9"/>
  <c r="D11" i="9" s="1"/>
  <c r="E11" i="9" s="1"/>
  <c r="F11" i="9" s="1"/>
  <c r="G11" i="9" s="1"/>
  <c r="C10" i="9"/>
  <c r="D10" i="9" s="1"/>
  <c r="E10" i="9" s="1"/>
  <c r="F10" i="9" s="1"/>
  <c r="G10" i="9" s="1"/>
  <c r="D19" i="9" l="1"/>
  <c r="E19" i="9" s="1"/>
  <c r="F19" i="9" s="1"/>
  <c r="G19" i="9" s="1"/>
  <c r="C18" i="10"/>
  <c r="F10" i="10"/>
  <c r="G10" i="10" s="1"/>
  <c r="E23" i="10"/>
  <c r="D23" i="10"/>
  <c r="B23" i="10"/>
  <c r="B24" i="10" s="1"/>
  <c r="F23" i="10"/>
  <c r="C23" i="10"/>
  <c r="F23" i="9"/>
  <c r="B23" i="9"/>
  <c r="B24" i="9" s="1"/>
  <c r="D23" i="9"/>
  <c r="G23" i="9"/>
  <c r="E23" i="9"/>
  <c r="C23" i="9"/>
  <c r="D16" i="9"/>
  <c r="C18" i="9"/>
  <c r="C24" i="10" l="1"/>
  <c r="D18" i="10"/>
  <c r="E16" i="10"/>
  <c r="G23" i="10"/>
  <c r="D18" i="9"/>
  <c r="E16" i="9"/>
  <c r="C24" i="9"/>
  <c r="D24" i="10" l="1"/>
  <c r="E18" i="10"/>
  <c r="F16" i="10"/>
  <c r="E18" i="9"/>
  <c r="F16" i="9"/>
  <c r="D24" i="9"/>
  <c r="E24" i="10" l="1"/>
  <c r="F18" i="10"/>
  <c r="G16" i="10"/>
  <c r="G18" i="10" s="1"/>
  <c r="B27" i="10" s="1"/>
  <c r="B28" i="10" s="1"/>
  <c r="G16" i="9"/>
  <c r="G18" i="9" s="1"/>
  <c r="B27" i="9" s="1"/>
  <c r="B28" i="9" s="1"/>
  <c r="F18" i="9"/>
  <c r="E24" i="9"/>
  <c r="F24" i="10" l="1"/>
  <c r="B26" i="10" s="1"/>
  <c r="B30" i="10" s="1"/>
  <c r="F24" i="9"/>
  <c r="B26" i="9" s="1"/>
  <c r="B30" i="9" s="1"/>
  <c r="B31" i="10" l="1"/>
  <c r="B32" i="10"/>
  <c r="B22" i="10"/>
  <c r="C22" i="10"/>
  <c r="D22" i="10"/>
  <c r="E22" i="10"/>
  <c r="F22" i="10"/>
  <c r="B31" i="9"/>
  <c r="B32" i="9"/>
  <c r="B22" i="9"/>
  <c r="C22" i="9"/>
  <c r="D22" i="9"/>
  <c r="E22" i="9"/>
  <c r="F22" i="9"/>
  <c r="C19" i="8" l="1"/>
  <c r="D19" i="8" s="1"/>
  <c r="E19" i="8" s="1"/>
  <c r="F19" i="8" s="1"/>
  <c r="G19" i="8" s="1"/>
  <c r="F12" i="8"/>
  <c r="E12" i="8"/>
  <c r="D12" i="8"/>
  <c r="C12" i="8"/>
  <c r="C14" i="8" s="1"/>
  <c r="B12" i="8"/>
  <c r="B14" i="8" s="1"/>
  <c r="B16" i="8" s="1"/>
  <c r="B18" i="8" s="1"/>
  <c r="G15" i="8"/>
  <c r="F15" i="8"/>
  <c r="E15" i="8"/>
  <c r="D15" i="8"/>
  <c r="C15" i="8"/>
  <c r="B15" i="8"/>
  <c r="E7" i="8" s="1"/>
  <c r="F14" i="8"/>
  <c r="E14" i="8"/>
  <c r="C11" i="8"/>
  <c r="D11" i="8" s="1"/>
  <c r="E11" i="8" s="1"/>
  <c r="F11" i="8" s="1"/>
  <c r="G11" i="8" s="1"/>
  <c r="C10" i="8"/>
  <c r="D10" i="8" s="1"/>
  <c r="E10" i="8" s="1"/>
  <c r="F10" i="8" s="1"/>
  <c r="G10" i="8" s="1"/>
  <c r="C16" i="8" l="1"/>
  <c r="D14" i="8"/>
  <c r="E23" i="8"/>
  <c r="D23" i="8"/>
  <c r="G23" i="8"/>
  <c r="C23" i="8"/>
  <c r="F23" i="8"/>
  <c r="B23" i="8"/>
  <c r="C18" i="8" l="1"/>
  <c r="C24" i="8" s="1"/>
  <c r="D16" i="8"/>
  <c r="E16" i="8" s="1"/>
  <c r="B24" i="8"/>
  <c r="F16" i="8" l="1"/>
  <c r="E18" i="8"/>
  <c r="E24" i="8" s="1"/>
  <c r="D18" i="8"/>
  <c r="D24" i="8" s="1"/>
  <c r="G16" i="8" l="1"/>
  <c r="G18" i="8" s="1"/>
  <c r="F18" i="8"/>
  <c r="F24" i="8" s="1"/>
  <c r="B26" i="8" s="1"/>
  <c r="B27" i="8" l="1"/>
  <c r="B28" i="8" s="1"/>
  <c r="B30" i="8" s="1"/>
  <c r="B31" i="8" l="1"/>
  <c r="C22" i="8"/>
  <c r="F22" i="8"/>
  <c r="E22" i="8"/>
  <c r="D22" i="8"/>
  <c r="B32" i="8"/>
  <c r="B22" i="8"/>
</calcChain>
</file>

<file path=xl/sharedStrings.xml><?xml version="1.0" encoding="utf-8"?>
<sst xmlns="http://schemas.openxmlformats.org/spreadsheetml/2006/main" count="288" uniqueCount="137">
  <si>
    <t>€</t>
  </si>
  <si>
    <t>NEWSEC VALUATION OY</t>
  </si>
  <si>
    <t>Leasable area</t>
  </si>
  <si>
    <t>Rent</t>
  </si>
  <si>
    <t>Market rent</t>
  </si>
  <si>
    <t>Discount rate</t>
  </si>
  <si>
    <t xml:space="preserve">Gross rent </t>
  </si>
  <si>
    <t>Inflation</t>
  </si>
  <si>
    <t>Example, discounted cash flow, 5 year</t>
  </si>
  <si>
    <t>gross rent €/year x (1 + inflation%) (1,02)</t>
  </si>
  <si>
    <t>five (5) years ago, the factor is given by the formula 1 / (1.10 ^ 5) = 0.6209</t>
  </si>
  <si>
    <r>
      <t xml:space="preserve">NB! </t>
    </r>
    <r>
      <rPr>
        <sz val="10"/>
        <color theme="1"/>
        <rFont val="Arial"/>
        <family val="2"/>
      </rPr>
      <t>The final value is discounted by the sixth year cash flow,</t>
    </r>
  </si>
  <si>
    <t>1 / (1 + yield requirement% + inflation%) ^ accounting year 1,2,3, etc.</t>
  </si>
  <si>
    <t>Discounting Net Revenue at Discount Rate (8% + 2% = 10%)</t>
  </si>
  <si>
    <t>(6th year net return / yield requirement 8%)</t>
  </si>
  <si>
    <t>(final value x discount factor, 5 years ago)</t>
  </si>
  <si>
    <t>(sum of current value of cash flow + current value of end value)</t>
  </si>
  <si>
    <t>Initial yield</t>
  </si>
  <si>
    <t>Cash flow yield</t>
  </si>
  <si>
    <t>Cash flow yield 5 year</t>
  </si>
  <si>
    <t>The present value of the terminal value</t>
  </si>
  <si>
    <t>Final Value (Capitalization of Net Income)</t>
  </si>
  <si>
    <t>Annual net return,%</t>
  </si>
  <si>
    <t>Gross rent taking into account vacancy rate</t>
  </si>
  <si>
    <t xml:space="preserve">
Gross rent adjusted by inflation</t>
  </si>
  <si>
    <t>Vacancy rate</t>
  </si>
  <si>
    <t>Net return</t>
  </si>
  <si>
    <t>Current cash flow</t>
  </si>
  <si>
    <t>Discount factor</t>
  </si>
  <si>
    <t xml:space="preserve">
Sum of current cash flows</t>
  </si>
  <si>
    <t>NB! The final value is discounted by the sixth year cash flow, five (5) years ago</t>
  </si>
  <si>
    <t>Current rent</t>
  </si>
  <si>
    <t>Current contract maturity</t>
  </si>
  <si>
    <t>6 years</t>
  </si>
  <si>
    <t xml:space="preserve"> = netincome / the return value</t>
  </si>
  <si>
    <t>Cash flow yield requirement</t>
  </si>
  <si>
    <t>Residual yield requirement</t>
  </si>
  <si>
    <t>(6th year net return / yield requirement 10%)</t>
  </si>
  <si>
    <t>Inflation assumption</t>
  </si>
  <si>
    <t>Condition</t>
  </si>
  <si>
    <t>Good</t>
  </si>
  <si>
    <t>Poor</t>
  </si>
  <si>
    <t>Municipality</t>
  </si>
  <si>
    <t>District</t>
  </si>
  <si>
    <t>Office</t>
  </si>
  <si>
    <t>Address</t>
  </si>
  <si>
    <t xml:space="preserve"> -</t>
  </si>
  <si>
    <t>Business, back room, toilet</t>
  </si>
  <si>
    <t>1room+kitchen</t>
  </si>
  <si>
    <t>Shop + cellar</t>
  </si>
  <si>
    <t>2 rooms and kitchen</t>
  </si>
  <si>
    <t>sale 1</t>
  </si>
  <si>
    <t>sale 2</t>
  </si>
  <si>
    <t>sale 3</t>
  </si>
  <si>
    <t>sale 4</t>
  </si>
  <si>
    <t>Rooms</t>
  </si>
  <si>
    <t>Details</t>
  </si>
  <si>
    <t>Satisfying</t>
  </si>
  <si>
    <t>Brick</t>
  </si>
  <si>
    <t>Other</t>
  </si>
  <si>
    <t xml:space="preserve">
Concrete</t>
  </si>
  <si>
    <t>Concrete</t>
  </si>
  <si>
    <t>Extremely good</t>
  </si>
  <si>
    <t>The target of evaluation</t>
  </si>
  <si>
    <t>Center</t>
  </si>
  <si>
    <t>Not center</t>
  </si>
  <si>
    <t>smaller</t>
  </si>
  <si>
    <t>older</t>
  </si>
  <si>
    <t>worse condition</t>
  </si>
  <si>
    <t>better location</t>
  </si>
  <si>
    <t>same condition</t>
  </si>
  <si>
    <t>worse location</t>
  </si>
  <si>
    <t>Notes</t>
  </si>
  <si>
    <t>bigger</t>
  </si>
  <si>
    <t>better condition</t>
  </si>
  <si>
    <t>Asset type</t>
  </si>
  <si>
    <t>Number of floors</t>
  </si>
  <si>
    <t>Price</t>
  </si>
  <si>
    <t>Building material</t>
  </si>
  <si>
    <t>Retail</t>
  </si>
  <si>
    <t>Fingerpori</t>
  </si>
  <si>
    <t>Fingerporintie 2</t>
  </si>
  <si>
    <t>Fingerporinkuja 12</t>
  </si>
  <si>
    <t>Fingerporinsuo 1</t>
  </si>
  <si>
    <t>Fingerporinpolku 1</t>
  </si>
  <si>
    <t>Fingerporinniitty 1</t>
  </si>
  <si>
    <t xml:space="preserve">
Tip: The property is being sold to the property developer. The value consists of the sum of:</t>
  </si>
  <si>
    <t xml:space="preserve">
 </t>
  </si>
  <si>
    <t>Inflation assumption and the expected growth of the rentals is 2 %.</t>
  </si>
  <si>
    <t>The average vacancy rate is 5,0 %.</t>
  </si>
  <si>
    <t>Contract rents are at market level.</t>
  </si>
  <si>
    <t>Fixed term</t>
  </si>
  <si>
    <t>Commercial and storage</t>
  </si>
  <si>
    <t>Musti&amp;Mirri</t>
  </si>
  <si>
    <t>S-Market</t>
  </si>
  <si>
    <t>The amount of the total area</t>
  </si>
  <si>
    <t>€/month</t>
  </si>
  <si>
    <t>The expiring date</t>
  </si>
  <si>
    <t>Starting date</t>
  </si>
  <si>
    <t>The type of contract</t>
  </si>
  <si>
    <t>Use</t>
  </si>
  <si>
    <t>Tenant</t>
  </si>
  <si>
    <t>Comparable sales</t>
  </si>
  <si>
    <t>Floor number</t>
  </si>
  <si>
    <t>Construction year</t>
  </si>
  <si>
    <t>Required rate of return</t>
  </si>
  <si>
    <t>Gross rent</t>
  </si>
  <si>
    <t>Gross rent adjusted by inflation</t>
  </si>
  <si>
    <t>Net income</t>
  </si>
  <si>
    <t>Annual net income %</t>
  </si>
  <si>
    <t>Net cash flow (NCF)</t>
  </si>
  <si>
    <t>Net cash flows</t>
  </si>
  <si>
    <t xml:space="preserve">Terminal value </t>
  </si>
  <si>
    <t>Terminal value's net present value (NPV)</t>
  </si>
  <si>
    <t>Cash flows productive value, 5th year</t>
  </si>
  <si>
    <t>Cash flows productive value</t>
  </si>
  <si>
    <t xml:space="preserve">
- The value of the plot after the change in the plan in 2022, minus the current value of the plot in 2022 (value increase) and the demolition costs in 2021.</t>
  </si>
  <si>
    <r>
      <t xml:space="preserve">In the corresponding area, yield levels for commercial properties vary between 8.5 and 9.5%. </t>
    </r>
    <r>
      <rPr>
        <sz val="12"/>
        <color indexed="10"/>
        <rFont val="Arial"/>
        <family val="2"/>
      </rPr>
      <t/>
    </r>
  </si>
  <si>
    <t>1) Assess the market value of the property at the current value using the income approach method (DCF) in a situation where the business will continue normally.</t>
  </si>
  <si>
    <t xml:space="preserve">
- The present value of three-year rental income, which already takes into account the yield requirement; developer's yield requirement.</t>
  </si>
  <si>
    <t xml:space="preserve"> -The land use contract compensation is 50 % of the value increase of the new city plan,  and it is possible to reduce the cost of demolition from the increase in value.  </t>
  </si>
  <si>
    <t>CAPEX</t>
  </si>
  <si>
    <t xml:space="preserve">The task is to assess the market value of the commercial property and the expected value of the property at value date 01.01.2019 based on the new city plan.  There is a two-storey  commercial building which is constructed in 1970 placed on the plot. The building is in satisfactory condition but will require renovation in the coming years. Parking spaces are located north of the building and loading facilities to the west.
In a reinforced city plan the plot of the property is marked KL (Commercial Building Block). Currently, a total of 2 600 square meters of commercial building rights have been granted on the plot. The current plan does not have any unused building rights for the item. 
The main tenant is S-Market and the other tenant is Musti &amp; Mirri.
</t>
  </si>
  <si>
    <t xml:space="preserve">
2) Estimate the value of the property with the assumption that the new plan (KM and AK) will be completed in three years, after which the building will be demolished. With the new city plan, the plot will have 6 500 floor-sqm commercial building rights (KM)  and 16 000 floor-sqm residential building rights (AK). The building right will be sold in 2023. The business will continue by the end of 2022. The land use contract compensation to the city is 50% of the value increase added by the new city plan. The land use contract compensation will be payed in 2022.  It is possible to reduce the cost of demolition from the increase in value.  </t>
  </si>
  <si>
    <t xml:space="preserve">
 - The time factor is first taken into account by prolonging the values ​​and demolition costs of building rights and capitalizing them at the discount rate of the property developer to the present</t>
  </si>
  <si>
    <t>Date of transaction</t>
  </si>
  <si>
    <t>OPEX</t>
  </si>
  <si>
    <t>€/sqm/month</t>
  </si>
  <si>
    <t>sqm</t>
  </si>
  <si>
    <t>€/sqm</t>
  </si>
  <si>
    <t>3,50 x 12 x 2000 sqm x (1 + inflation%) (1,02)</t>
  </si>
  <si>
    <t>Area (sqm)</t>
  </si>
  <si>
    <t xml:space="preserve">
The actual maintenance costs(OPEX) of the site have been around 3.5 € / sqm / month in recent years. The cost of the renovation (CAPEX) for the next six years is estimated to be about 1.5 € / sqm / month.</t>
  </si>
  <si>
    <t>Net floor area (sqm)</t>
  </si>
  <si>
    <t xml:space="preserve">
4) Inflation assumption, the prices of plots, the costs of the demolition and the growth of rental prices is 2%</t>
  </si>
  <si>
    <r>
      <t xml:space="preserve">Assumptions: 
</t>
    </r>
    <r>
      <rPr>
        <sz val="12"/>
        <rFont val="Arial"/>
        <family val="2"/>
      </rPr>
      <t>1)The yield requirement for residential and commercial premises in the new city plan in the area is about 6%.
2)The value of commercial property's building right is  250 €/floor-sqm
3)The value of residential property's building right is 300 €/floor-sqm
The cost of demolition is  50 €</t>
    </r>
    <r>
      <rPr>
        <sz val="12"/>
        <color rgb="FFFF0000"/>
        <rFont val="Arial"/>
        <family val="2"/>
      </rPr>
      <t>/</t>
    </r>
    <r>
      <rPr>
        <sz val="12"/>
        <rFont val="Arial"/>
        <family val="2"/>
      </rPr>
      <t xml:space="preserve">sqm 
The property developer's yield requirement for the development project is about 15%.
</t>
    </r>
  </si>
  <si>
    <t>It is defined in the lease agreement  that the owner of the property is responsible for the maintenance (OPEX) and renovation (CAPEX) costs of the property. The table below shows tenant's lease agreement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</si>
</sst>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 %"/>
    <numFmt numFmtId="165" formatCode="_-* #,##0\ _€_-;\-* #,##0\ _€_-;_-* &quot;-&quot;??\ _€_-;_-@_-"/>
    <numFmt numFmtId="166" formatCode="_-* #,##0.0000\ _€_-;\-* #,##0.0000\ _€_-;_-* &quot;-&quot;??\ _€_-;_-@_-"/>
    <numFmt numFmtId="168" formatCode="_-* #,##0.00\ _m_k_-;\-* #,##0.00\ _m_k_-;_-* &quot;-&quot;??\ _m_k_-;_-@_-"/>
  </numFmts>
  <fonts count="22" x14ac:knownFonts="1">
    <font>
      <sz val="10"/>
      <name val="Arial"/>
    </font>
    <font>
      <sz val="10"/>
      <name val="Arial"/>
      <family val="2"/>
    </font>
    <font>
      <b/>
      <sz val="10"/>
      <name val="Arial"/>
      <family val="2"/>
    </font>
    <font>
      <sz val="10"/>
      <name val="Arial"/>
      <family val="2"/>
    </font>
    <font>
      <b/>
      <sz val="10"/>
      <color theme="3"/>
      <name val="Arial"/>
      <family val="2"/>
    </font>
    <font>
      <b/>
      <sz val="12"/>
      <color theme="4"/>
      <name val="Arial"/>
      <family val="2"/>
    </font>
    <font>
      <sz val="10"/>
      <color theme="1"/>
      <name val="Arial"/>
      <family val="2"/>
    </font>
    <font>
      <sz val="11"/>
      <color rgb="FF000000"/>
      <name val="Calibri"/>
      <family val="2"/>
      <scheme val="minor"/>
    </font>
    <font>
      <sz val="10"/>
      <color rgb="FFFF0000"/>
      <name val="Arial"/>
      <family val="2"/>
    </font>
    <font>
      <sz val="11"/>
      <color rgb="FF006100"/>
      <name val="Calibri"/>
      <family val="2"/>
      <scheme val="minor"/>
    </font>
    <font>
      <sz val="11"/>
      <color rgb="FF9C0006"/>
      <name val="Calibri"/>
      <family val="2"/>
      <scheme val="minor"/>
    </font>
    <font>
      <sz val="12"/>
      <color theme="1"/>
      <name val="Calibri"/>
      <family val="2"/>
      <scheme val="minor"/>
    </font>
    <font>
      <b/>
      <sz val="11"/>
      <color rgb="FF000000"/>
      <name val="Calibri"/>
      <family val="2"/>
      <scheme val="minor"/>
    </font>
    <font>
      <b/>
      <sz val="12"/>
      <color theme="1"/>
      <name val="Calibri"/>
      <family val="2"/>
      <scheme val="minor"/>
    </font>
    <font>
      <sz val="12"/>
      <name val="Calibri"/>
      <family val="2"/>
      <scheme val="minor"/>
    </font>
    <font>
      <sz val="12"/>
      <name val="Arial"/>
      <family val="2"/>
    </font>
    <font>
      <b/>
      <sz val="12"/>
      <name val="Arial"/>
      <family val="2"/>
    </font>
    <font>
      <sz val="12"/>
      <color indexed="10"/>
      <name val="Arial"/>
      <family val="2"/>
    </font>
    <font>
      <b/>
      <sz val="12"/>
      <color theme="3"/>
      <name val="Arial"/>
      <family val="2"/>
    </font>
    <font>
      <b/>
      <sz val="11"/>
      <color rgb="FF9C0006"/>
      <name val="Calibri"/>
      <family val="2"/>
      <scheme val="minor"/>
    </font>
    <font>
      <sz val="12"/>
      <color rgb="FF000000"/>
      <name val="Calibri"/>
      <family val="2"/>
      <scheme val="minor"/>
    </font>
    <font>
      <sz val="12"/>
      <color rgb="FFFF0000"/>
      <name val="Arial"/>
      <family val="2"/>
    </font>
  </fonts>
  <fills count="8">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9" fillId="6" borderId="0" applyNumberFormat="0" applyBorder="0" applyAlignment="0" applyProtection="0"/>
    <xf numFmtId="0" fontId="10" fillId="7" borderId="0" applyNumberFormat="0" applyBorder="0" applyAlignment="0" applyProtection="0"/>
    <xf numFmtId="168" fontId="1" fillId="0" borderId="0" applyFont="0" applyFill="0" applyBorder="0" applyAlignment="0" applyProtection="0"/>
    <xf numFmtId="0" fontId="11" fillId="0" borderId="0"/>
    <xf numFmtId="0" fontId="1" fillId="0" borderId="0"/>
  </cellStyleXfs>
  <cellXfs count="171">
    <xf numFmtId="0" fontId="0" fillId="0" borderId="0" xfId="0"/>
    <xf numFmtId="14" fontId="0" fillId="0" borderId="0" xfId="0" applyNumberFormat="1"/>
    <xf numFmtId="0" fontId="0" fillId="0" borderId="0" xfId="0" applyBorder="1"/>
    <xf numFmtId="0" fontId="2" fillId="0" borderId="0" xfId="0" applyFont="1" applyFill="1" applyBorder="1"/>
    <xf numFmtId="0" fontId="3" fillId="0" borderId="0" xfId="0" applyFont="1"/>
    <xf numFmtId="165" fontId="0" fillId="0" borderId="0" xfId="1" applyNumberFormat="1" applyFont="1"/>
    <xf numFmtId="165" fontId="0" fillId="0" borderId="0" xfId="0" applyNumberFormat="1"/>
    <xf numFmtId="0" fontId="0" fillId="0" borderId="4" xfId="0" applyBorder="1"/>
    <xf numFmtId="0" fontId="0" fillId="0" borderId="5" xfId="0" applyBorder="1"/>
    <xf numFmtId="0" fontId="0" fillId="0" borderId="2" xfId="0" applyBorder="1"/>
    <xf numFmtId="165" fontId="0" fillId="0" borderId="0" xfId="1" applyNumberFormat="1" applyFont="1" applyBorder="1" applyAlignment="1">
      <alignment horizontal="center"/>
    </xf>
    <xf numFmtId="9" fontId="0" fillId="0" borderId="0" xfId="0" applyNumberFormat="1" applyBorder="1" applyAlignment="1">
      <alignment horizontal="center"/>
    </xf>
    <xf numFmtId="0" fontId="1" fillId="0" borderId="0" xfId="0" applyFont="1"/>
    <xf numFmtId="164" fontId="0" fillId="0" borderId="0" xfId="2" applyNumberFormat="1" applyFont="1"/>
    <xf numFmtId="164" fontId="0" fillId="0" borderId="0" xfId="2" applyNumberFormat="1" applyFont="1" applyBorder="1" applyAlignment="1">
      <alignment horizontal="center"/>
    </xf>
    <xf numFmtId="0" fontId="1" fillId="0" borderId="5" xfId="0" applyFont="1" applyBorder="1"/>
    <xf numFmtId="165" fontId="0" fillId="0" borderId="0" xfId="1" applyNumberFormat="1" applyFont="1" applyFill="1" applyBorder="1" applyAlignment="1">
      <alignment horizontal="center"/>
    </xf>
    <xf numFmtId="9" fontId="0" fillId="0" borderId="0" xfId="0" applyNumberFormat="1" applyFill="1" applyBorder="1" applyAlignment="1">
      <alignment horizontal="center"/>
    </xf>
    <xf numFmtId="165" fontId="0" fillId="0" borderId="3" xfId="0" applyNumberFormat="1" applyFill="1" applyBorder="1" applyAlignment="1">
      <alignment horizontal="center"/>
    </xf>
    <xf numFmtId="165" fontId="0" fillId="2" borderId="0" xfId="1" applyNumberFormat="1" applyFont="1" applyFill="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1" fillId="0" borderId="2" xfId="0" applyFont="1" applyBorder="1"/>
    <xf numFmtId="165" fontId="1" fillId="0" borderId="0" xfId="1" applyNumberFormat="1" applyFont="1" applyBorder="1" applyAlignment="1">
      <alignment horizontal="center"/>
    </xf>
    <xf numFmtId="165" fontId="1" fillId="0" borderId="3" xfId="1" applyNumberFormat="1" applyFont="1" applyBorder="1" applyAlignment="1">
      <alignment horizontal="center"/>
    </xf>
    <xf numFmtId="165" fontId="2" fillId="0" borderId="0" xfId="1" applyNumberFormat="1" applyFont="1" applyBorder="1" applyAlignment="1">
      <alignment horizontal="center"/>
    </xf>
    <xf numFmtId="0" fontId="1" fillId="0" borderId="0" xfId="0" applyFont="1" applyAlignment="1">
      <alignment horizontal="right"/>
    </xf>
    <xf numFmtId="165" fontId="0" fillId="0" borderId="0" xfId="0" applyNumberFormat="1" applyBorder="1" applyAlignment="1">
      <alignment horizontal="center"/>
    </xf>
    <xf numFmtId="166" fontId="0" fillId="0" borderId="0" xfId="1" applyNumberFormat="1" applyFont="1" applyBorder="1"/>
    <xf numFmtId="165" fontId="0" fillId="0" borderId="0" xfId="1" applyNumberFormat="1" applyFont="1" applyBorder="1"/>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165" fontId="0" fillId="2" borderId="9" xfId="1" applyNumberFormat="1" applyFont="1" applyFill="1" applyBorder="1" applyAlignment="1">
      <alignment horizontal="center"/>
    </xf>
    <xf numFmtId="9" fontId="0" fillId="2" borderId="9" xfId="0" applyNumberFormat="1" applyFill="1" applyBorder="1" applyAlignment="1">
      <alignment horizontal="center"/>
    </xf>
    <xf numFmtId="164" fontId="0" fillId="2" borderId="9" xfId="2" applyNumberFormat="1" applyFont="1" applyFill="1" applyBorder="1" applyAlignment="1">
      <alignment horizontal="center"/>
    </xf>
    <xf numFmtId="165" fontId="0" fillId="0" borderId="8" xfId="1" applyNumberFormat="1" applyFont="1" applyBorder="1"/>
    <xf numFmtId="2" fontId="0" fillId="0" borderId="0" xfId="0" applyNumberFormat="1"/>
    <xf numFmtId="166" fontId="0" fillId="0" borderId="6" xfId="1" applyNumberFormat="1" applyFont="1" applyBorder="1" applyAlignment="1">
      <alignment horizontal="center"/>
    </xf>
    <xf numFmtId="165" fontId="0" fillId="0" borderId="3" xfId="1" applyNumberFormat="1" applyFont="1" applyBorder="1" applyAlignment="1">
      <alignment horizontal="center"/>
    </xf>
    <xf numFmtId="0" fontId="1" fillId="0" borderId="0" xfId="0" applyFont="1" applyBorder="1" applyAlignment="1">
      <alignment horizontal="left" indent="1"/>
    </xf>
    <xf numFmtId="165" fontId="0" fillId="0" borderId="0" xfId="1" applyNumberFormat="1" applyFont="1" applyBorder="1" applyAlignment="1">
      <alignment horizontal="left" indent="1"/>
    </xf>
    <xf numFmtId="9" fontId="1" fillId="0" borderId="0" xfId="0" applyNumberFormat="1" applyFont="1" applyBorder="1" applyAlignment="1">
      <alignment horizontal="left" indent="1"/>
    </xf>
    <xf numFmtId="165" fontId="1" fillId="0" borderId="0" xfId="1" applyNumberFormat="1" applyFont="1" applyBorder="1" applyAlignment="1">
      <alignment horizontal="left" indent="1"/>
    </xf>
    <xf numFmtId="165" fontId="0" fillId="0" borderId="0" xfId="0" applyNumberFormat="1" applyBorder="1" applyAlignment="1">
      <alignment horizontal="left" indent="1"/>
    </xf>
    <xf numFmtId="164" fontId="1" fillId="0" borderId="0" xfId="2" applyNumberFormat="1" applyFont="1" applyBorder="1" applyAlignment="1">
      <alignment horizontal="left" indent="1"/>
    </xf>
    <xf numFmtId="166" fontId="1" fillId="0" borderId="0" xfId="1" applyNumberFormat="1" applyFont="1" applyBorder="1"/>
    <xf numFmtId="165" fontId="1" fillId="0" borderId="0" xfId="1" applyNumberFormat="1" applyFont="1" applyBorder="1"/>
    <xf numFmtId="166" fontId="0" fillId="3" borderId="7" xfId="1" applyNumberFormat="1" applyFont="1" applyFill="1" applyBorder="1" applyAlignment="1">
      <alignment horizontal="center"/>
    </xf>
    <xf numFmtId="0" fontId="1" fillId="0" borderId="0" xfId="0" applyFont="1" applyBorder="1"/>
    <xf numFmtId="0" fontId="2" fillId="0" borderId="0" xfId="0" applyFont="1" applyBorder="1"/>
    <xf numFmtId="0" fontId="1" fillId="0" borderId="0" xfId="0" applyFont="1" applyFill="1" applyBorder="1" applyAlignment="1"/>
    <xf numFmtId="0" fontId="1" fillId="0" borderId="0" xfId="0" applyFont="1" applyBorder="1" applyAlignment="1"/>
    <xf numFmtId="0" fontId="2" fillId="2" borderId="0" xfId="0" applyFont="1" applyFill="1"/>
    <xf numFmtId="165" fontId="2" fillId="2" borderId="0" xfId="0" applyNumberFormat="1" applyFont="1" applyFill="1"/>
    <xf numFmtId="164" fontId="2" fillId="2" borderId="0" xfId="2" applyNumberFormat="1" applyFont="1" applyFill="1"/>
    <xf numFmtId="0" fontId="5" fillId="0" borderId="0" xfId="0" applyFont="1"/>
    <xf numFmtId="0" fontId="7" fillId="0" borderId="0" xfId="3"/>
    <xf numFmtId="0" fontId="4" fillId="0" borderId="0" xfId="0" applyFont="1"/>
    <xf numFmtId="0" fontId="1" fillId="0" borderId="0" xfId="0" applyFont="1" applyAlignment="1">
      <alignment wrapText="1"/>
    </xf>
    <xf numFmtId="3" fontId="2" fillId="0" borderId="0" xfId="0" applyNumberFormat="1" applyFont="1" applyBorder="1" applyAlignment="1">
      <alignment horizontal="center"/>
    </xf>
    <xf numFmtId="0" fontId="2" fillId="0" borderId="0" xfId="0" applyFont="1"/>
    <xf numFmtId="10" fontId="2" fillId="0" borderId="0" xfId="0" applyNumberFormat="1" applyFont="1" applyBorder="1" applyAlignment="1">
      <alignment horizontal="center"/>
    </xf>
    <xf numFmtId="0" fontId="1" fillId="0" borderId="2" xfId="0" applyFont="1" applyFill="1" applyBorder="1"/>
    <xf numFmtId="0" fontId="1" fillId="0" borderId="4" xfId="0" applyFont="1" applyFill="1" applyBorder="1"/>
    <xf numFmtId="0" fontId="1" fillId="0" borderId="5" xfId="0" applyFont="1" applyFill="1" applyBorder="1"/>
    <xf numFmtId="0" fontId="1" fillId="2" borderId="5" xfId="0" applyFont="1" applyFill="1" applyBorder="1" applyAlignment="1">
      <alignment wrapText="1"/>
    </xf>
    <xf numFmtId="0" fontId="0" fillId="0" borderId="0" xfId="0" applyAlignment="1">
      <alignment horizontal="left" wrapText="1"/>
    </xf>
    <xf numFmtId="0" fontId="1" fillId="0" borderId="0" xfId="0" applyFont="1" applyAlignment="1">
      <alignment horizontal="left"/>
    </xf>
    <xf numFmtId="0" fontId="0" fillId="0" borderId="0" xfId="0" applyAlignment="1">
      <alignment horizontal="right"/>
    </xf>
    <xf numFmtId="164" fontId="2" fillId="2" borderId="0" xfId="2" applyNumberFormat="1" applyFont="1" applyFill="1" applyAlignment="1">
      <alignment horizontal="right"/>
    </xf>
    <xf numFmtId="165" fontId="2" fillId="2" borderId="0" xfId="0" applyNumberFormat="1" applyFont="1" applyFill="1" applyAlignment="1"/>
    <xf numFmtId="164" fontId="8" fillId="0" borderId="0" xfId="2" applyNumberFormat="1" applyFont="1"/>
    <xf numFmtId="9" fontId="0" fillId="5" borderId="9" xfId="0" applyNumberFormat="1" applyFill="1" applyBorder="1" applyAlignment="1">
      <alignment horizontal="center"/>
    </xf>
    <xf numFmtId="164" fontId="8" fillId="0" borderId="0" xfId="2" applyNumberFormat="1" applyFont="1" applyFill="1"/>
    <xf numFmtId="3" fontId="7" fillId="0" borderId="0" xfId="3" applyNumberFormat="1"/>
    <xf numFmtId="0" fontId="7" fillId="0" borderId="0" xfId="3" applyFill="1" applyAlignment="1">
      <alignment vertical="top" wrapText="1"/>
    </xf>
    <xf numFmtId="14" fontId="7" fillId="0" borderId="0" xfId="3" applyNumberFormat="1" applyFill="1" applyAlignment="1">
      <alignment vertical="top" wrapText="1"/>
    </xf>
    <xf numFmtId="0" fontId="7" fillId="0" borderId="0" xfId="3" applyAlignment="1">
      <alignment vertical="top" wrapText="1"/>
    </xf>
    <xf numFmtId="0" fontId="11" fillId="0" borderId="0" xfId="7" applyNumberFormat="1"/>
    <xf numFmtId="14" fontId="11" fillId="0" borderId="0" xfId="7" applyNumberFormat="1"/>
    <xf numFmtId="0" fontId="11" fillId="0" borderId="0" xfId="7" applyNumberFormat="1"/>
    <xf numFmtId="0" fontId="11" fillId="0" borderId="0" xfId="7" applyNumberFormat="1"/>
    <xf numFmtId="0" fontId="9" fillId="6" borderId="0" xfId="4"/>
    <xf numFmtId="0" fontId="9" fillId="6" borderId="0" xfId="4" applyNumberFormat="1"/>
    <xf numFmtId="0" fontId="9" fillId="6" borderId="0" xfId="4" applyNumberFormat="1" applyAlignment="1">
      <alignment wrapText="1"/>
    </xf>
    <xf numFmtId="0" fontId="10" fillId="7" borderId="0" xfId="5"/>
    <xf numFmtId="0" fontId="7" fillId="0" borderId="0" xfId="3" applyAlignment="1">
      <alignment horizontal="left"/>
    </xf>
    <xf numFmtId="0" fontId="12" fillId="0" borderId="0" xfId="3" applyFont="1"/>
    <xf numFmtId="0" fontId="12" fillId="0" borderId="0" xfId="3" applyFont="1" applyAlignment="1">
      <alignment horizontal="left" vertical="top"/>
    </xf>
    <xf numFmtId="0" fontId="7" fillId="0" borderId="0" xfId="3" applyFill="1"/>
    <xf numFmtId="0" fontId="9" fillId="0" borderId="0" xfId="4" applyFill="1"/>
    <xf numFmtId="0" fontId="9" fillId="0" borderId="0" xfId="4" applyNumberFormat="1" applyFill="1"/>
    <xf numFmtId="0" fontId="9" fillId="0" borderId="0" xfId="4" applyNumberFormat="1" applyFill="1" applyAlignment="1">
      <alignment wrapText="1"/>
    </xf>
    <xf numFmtId="0" fontId="10" fillId="0" borderId="0" xfId="5" applyFill="1"/>
    <xf numFmtId="0" fontId="11" fillId="0" borderId="0" xfId="7" applyNumberFormat="1" applyFill="1"/>
    <xf numFmtId="0" fontId="11" fillId="0" borderId="0" xfId="7" applyNumberFormat="1" applyFill="1" applyAlignment="1">
      <alignment horizontal="right"/>
    </xf>
    <xf numFmtId="0" fontId="11" fillId="0" borderId="0" xfId="7" applyNumberFormat="1" applyFill="1" applyAlignment="1">
      <alignment wrapText="1"/>
    </xf>
    <xf numFmtId="14" fontId="11" fillId="0" borderId="0" xfId="7" applyNumberFormat="1" applyFill="1"/>
    <xf numFmtId="0" fontId="11" fillId="0" borderId="0" xfId="7" applyNumberFormat="1" applyFill="1" applyAlignment="1">
      <alignment vertical="top"/>
    </xf>
    <xf numFmtId="0" fontId="15" fillId="4" borderId="0" xfId="8" applyFont="1" applyFill="1"/>
    <xf numFmtId="0" fontId="16" fillId="4" borderId="0" xfId="8" applyFont="1" applyFill="1"/>
    <xf numFmtId="0" fontId="15" fillId="4" borderId="0" xfId="8" applyFont="1" applyFill="1" applyAlignment="1"/>
    <xf numFmtId="0" fontId="16" fillId="4" borderId="0" xfId="8" applyFont="1" applyFill="1" applyAlignment="1"/>
    <xf numFmtId="0" fontId="15" fillId="4" borderId="0" xfId="8" applyFont="1" applyFill="1" applyAlignment="1">
      <alignment wrapText="1"/>
    </xf>
    <xf numFmtId="0" fontId="15" fillId="4" borderId="0" xfId="8" applyFont="1" applyFill="1" applyAlignment="1">
      <alignment horizontal="left" vertical="top" wrapText="1"/>
    </xf>
    <xf numFmtId="0" fontId="16" fillId="4" borderId="0" xfId="8" applyFont="1" applyFill="1" applyAlignment="1">
      <alignment horizontal="left" wrapText="1"/>
    </xf>
    <xf numFmtId="0" fontId="15" fillId="4" borderId="0" xfId="8" applyFont="1" applyFill="1" applyAlignment="1">
      <alignment horizontal="left" vertical="top"/>
    </xf>
    <xf numFmtId="0" fontId="18" fillId="4" borderId="0" xfId="8" applyFont="1" applyFill="1"/>
    <xf numFmtId="14" fontId="18" fillId="4" borderId="0" xfId="8" applyNumberFormat="1" applyFont="1" applyFill="1"/>
    <xf numFmtId="0" fontId="11" fillId="0" borderId="0" xfId="7" applyNumberFormat="1" applyFont="1" applyAlignment="1">
      <alignment horizontal="left"/>
    </xf>
    <xf numFmtId="0" fontId="7" fillId="0" borderId="0" xfId="3" applyFont="1" applyAlignment="1">
      <alignment horizontal="left"/>
    </xf>
    <xf numFmtId="0" fontId="11" fillId="0" borderId="0" xfId="7" applyNumberFormat="1" applyFont="1" applyAlignment="1">
      <alignment horizontal="left" vertical="top" wrapText="1"/>
    </xf>
    <xf numFmtId="0" fontId="11" fillId="0" borderId="0" xfId="7" applyNumberFormat="1" applyFont="1" applyAlignment="1">
      <alignment horizontal="left" wrapText="1"/>
    </xf>
    <xf numFmtId="0" fontId="7" fillId="0" borderId="0" xfId="3" applyFont="1" applyAlignment="1">
      <alignment horizontal="left" vertical="top" wrapText="1"/>
    </xf>
    <xf numFmtId="0" fontId="7" fillId="0" borderId="0" xfId="3" applyFont="1"/>
    <xf numFmtId="0" fontId="19" fillId="7" borderId="0" xfId="5" applyFont="1"/>
    <xf numFmtId="0" fontId="20" fillId="0" borderId="0" xfId="3" applyFont="1"/>
    <xf numFmtId="0" fontId="9" fillId="6" borderId="0" xfId="4" applyNumberFormat="1" applyAlignment="1">
      <alignment horizontal="left" vertical="top"/>
    </xf>
    <xf numFmtId="0" fontId="19" fillId="0" borderId="0" xfId="5" applyFont="1" applyFill="1"/>
    <xf numFmtId="0" fontId="7" fillId="0" borderId="0" xfId="3" applyAlignment="1">
      <alignment horizontal="left" vertical="top"/>
    </xf>
    <xf numFmtId="0" fontId="15" fillId="0" borderId="0" xfId="8" applyFont="1" applyFill="1"/>
    <xf numFmtId="0" fontId="16" fillId="0" borderId="0" xfId="8" applyFont="1" applyFill="1"/>
    <xf numFmtId="0" fontId="1" fillId="0" borderId="0" xfId="0" applyFont="1" applyAlignment="1">
      <alignment horizontal="left" wrapText="1"/>
    </xf>
    <xf numFmtId="0" fontId="0" fillId="0" borderId="5" xfId="0" applyFill="1" applyBorder="1"/>
    <xf numFmtId="0" fontId="0" fillId="0" borderId="4" xfId="0" applyFill="1" applyBorder="1"/>
    <xf numFmtId="0" fontId="0" fillId="0" borderId="2" xfId="0" applyFill="1" applyBorder="1"/>
    <xf numFmtId="0" fontId="0" fillId="0" borderId="0" xfId="0" applyAlignment="1">
      <alignment wrapText="1"/>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3" xfId="0" applyFont="1" applyFill="1" applyBorder="1" applyAlignment="1">
      <alignment horizontal="center"/>
    </xf>
    <xf numFmtId="0" fontId="2" fillId="0" borderId="8" xfId="0" applyFont="1" applyFill="1" applyBorder="1" applyAlignment="1">
      <alignment horizontal="center"/>
    </xf>
    <xf numFmtId="0" fontId="1" fillId="0" borderId="0" xfId="0" applyFont="1" applyFill="1" applyAlignment="1">
      <alignment horizontal="left"/>
    </xf>
    <xf numFmtId="165" fontId="1" fillId="0" borderId="0" xfId="1" applyNumberFormat="1" applyFont="1" applyFill="1" applyBorder="1" applyAlignment="1">
      <alignment horizontal="center"/>
    </xf>
    <xf numFmtId="0" fontId="2" fillId="0" borderId="9" xfId="0" applyFont="1" applyFill="1" applyBorder="1" applyAlignment="1">
      <alignment horizontal="center"/>
    </xf>
    <xf numFmtId="165" fontId="1" fillId="0" borderId="3" xfId="1" applyNumberFormat="1" applyFont="1" applyFill="1" applyBorder="1" applyAlignment="1">
      <alignment horizontal="center"/>
    </xf>
    <xf numFmtId="165" fontId="2" fillId="0" borderId="0" xfId="1" applyNumberFormat="1" applyFont="1" applyFill="1" applyBorder="1" applyAlignment="1">
      <alignment horizontal="center"/>
    </xf>
    <xf numFmtId="9" fontId="0" fillId="0" borderId="9" xfId="0" applyNumberFormat="1" applyFill="1" applyBorder="1" applyAlignment="1">
      <alignment horizontal="center"/>
    </xf>
    <xf numFmtId="165" fontId="0" fillId="0" borderId="9" xfId="1" applyNumberFormat="1" applyFont="1" applyFill="1" applyBorder="1" applyAlignment="1">
      <alignment horizontal="center"/>
    </xf>
    <xf numFmtId="165" fontId="0" fillId="0" borderId="8" xfId="0" applyNumberFormat="1" applyFill="1" applyBorder="1" applyAlignment="1">
      <alignment horizontal="center"/>
    </xf>
    <xf numFmtId="164" fontId="0" fillId="0" borderId="0" xfId="2" applyNumberFormat="1" applyFont="1" applyFill="1" applyBorder="1" applyAlignment="1">
      <alignment horizontal="center"/>
    </xf>
    <xf numFmtId="164" fontId="0" fillId="0" borderId="9" xfId="2" applyNumberFormat="1" applyFont="1" applyFill="1" applyBorder="1" applyAlignment="1">
      <alignment horizontal="center"/>
    </xf>
    <xf numFmtId="166" fontId="0" fillId="0" borderId="6" xfId="1" applyNumberFormat="1" applyFont="1" applyFill="1" applyBorder="1" applyAlignment="1">
      <alignment horizontal="center"/>
    </xf>
    <xf numFmtId="166" fontId="0" fillId="0" borderId="7" xfId="1" applyNumberFormat="1" applyFont="1" applyFill="1" applyBorder="1" applyAlignment="1">
      <alignment horizontal="center"/>
    </xf>
    <xf numFmtId="0" fontId="15" fillId="4" borderId="0" xfId="8" applyFont="1" applyFill="1" applyAlignment="1">
      <alignment horizontal="left" vertical="top" wrapText="1"/>
    </xf>
    <xf numFmtId="0" fontId="15" fillId="4" borderId="1" xfId="8" applyFont="1" applyFill="1" applyBorder="1" applyAlignment="1">
      <alignment horizontal="left" vertical="top" wrapText="1"/>
    </xf>
    <xf numFmtId="0" fontId="15" fillId="4" borderId="1" xfId="8" applyFont="1" applyFill="1" applyBorder="1"/>
    <xf numFmtId="14" fontId="15" fillId="4" borderId="1" xfId="8" applyNumberFormat="1" applyFont="1" applyFill="1" applyBorder="1" applyAlignment="1">
      <alignment horizontal="left" vertical="top" wrapText="1"/>
    </xf>
    <xf numFmtId="3" fontId="15" fillId="4" borderId="1" xfId="8" applyNumberFormat="1" applyFont="1" applyFill="1" applyBorder="1" applyAlignment="1">
      <alignment horizontal="left" vertical="top" wrapText="1"/>
    </xf>
    <xf numFmtId="9" fontId="15" fillId="4" borderId="1" xfId="2" applyFont="1" applyFill="1" applyBorder="1" applyAlignment="1">
      <alignment horizontal="right" vertical="top" wrapText="1"/>
    </xf>
    <xf numFmtId="0" fontId="15" fillId="4" borderId="1" xfId="8" applyFont="1" applyFill="1" applyBorder="1" applyAlignment="1">
      <alignment horizontal="right" vertical="top" wrapText="1"/>
    </xf>
    <xf numFmtId="0" fontId="16" fillId="4" borderId="0" xfId="8" applyFont="1" applyFill="1" applyAlignment="1">
      <alignment wrapText="1"/>
    </xf>
    <xf numFmtId="14" fontId="11" fillId="0" borderId="0" xfId="7" applyNumberFormat="1" applyAlignment="1">
      <alignment horizontal="left" vertical="top"/>
    </xf>
    <xf numFmtId="14" fontId="11" fillId="0" borderId="0" xfId="7" applyNumberFormat="1" applyAlignment="1">
      <alignment horizontal="left"/>
    </xf>
    <xf numFmtId="3" fontId="11" fillId="0" borderId="0" xfId="7" applyNumberFormat="1" applyAlignment="1">
      <alignment horizontal="left" vertical="top"/>
    </xf>
    <xf numFmtId="3" fontId="11" fillId="0" borderId="0" xfId="7" applyNumberFormat="1" applyAlignment="1">
      <alignment horizontal="left"/>
    </xf>
    <xf numFmtId="3" fontId="7" fillId="0" borderId="0" xfId="3" applyNumberFormat="1" applyAlignment="1">
      <alignment horizontal="left"/>
    </xf>
    <xf numFmtId="3" fontId="14" fillId="0" borderId="0" xfId="7" applyNumberFormat="1" applyFont="1" applyAlignment="1">
      <alignment horizontal="left" vertical="top" wrapText="1"/>
    </xf>
    <xf numFmtId="3" fontId="11" fillId="0" borderId="0" xfId="7" applyNumberFormat="1" applyAlignment="1">
      <alignment horizontal="left" vertical="top" wrapText="1"/>
    </xf>
    <xf numFmtId="3" fontId="11" fillId="0" borderId="0" xfId="7" applyNumberFormat="1" applyAlignment="1">
      <alignment horizontal="left" wrapText="1"/>
    </xf>
    <xf numFmtId="3" fontId="13" fillId="0" borderId="0" xfId="7" applyNumberFormat="1" applyFont="1" applyAlignment="1">
      <alignment horizontal="left" vertical="top"/>
    </xf>
    <xf numFmtId="3" fontId="13" fillId="0" borderId="0" xfId="7" applyNumberFormat="1" applyFont="1" applyAlignment="1">
      <alignment horizontal="left"/>
    </xf>
    <xf numFmtId="0" fontId="15" fillId="4" borderId="0" xfId="8" applyFont="1" applyFill="1" applyAlignment="1">
      <alignment horizontal="left"/>
    </xf>
    <xf numFmtId="0" fontId="1" fillId="0" borderId="0" xfId="0" applyFont="1" applyFill="1" applyAlignment="1">
      <alignment horizontal="right"/>
    </xf>
    <xf numFmtId="2" fontId="1" fillId="0" borderId="0" xfId="0" applyNumberFormat="1" applyFont="1"/>
    <xf numFmtId="0" fontId="16" fillId="4" borderId="0" xfId="8" applyFont="1" applyFill="1" applyAlignment="1">
      <alignment horizontal="left" wrapText="1"/>
    </xf>
    <xf numFmtId="0" fontId="16" fillId="4" borderId="0" xfId="8" applyFont="1" applyFill="1" applyAlignment="1">
      <alignment vertical="top" wrapText="1"/>
    </xf>
    <xf numFmtId="0" fontId="15" fillId="4" borderId="0" xfId="8" applyFont="1" applyFill="1" applyAlignment="1">
      <alignment horizontal="left" vertical="top" wrapText="1"/>
    </xf>
    <xf numFmtId="0" fontId="15" fillId="4" borderId="1" xfId="8" applyFont="1" applyFill="1" applyBorder="1" applyAlignment="1">
      <alignment horizontal="left" vertical="top" wrapText="1"/>
    </xf>
  </cellXfs>
  <cellStyles count="9">
    <cellStyle name="Bad" xfId="5" builtinId="27"/>
    <cellStyle name="Comma" xfId="1" builtinId="3"/>
    <cellStyle name="Comma 2" xfId="6"/>
    <cellStyle name="Good" xfId="4" builtinId="26"/>
    <cellStyle name="Normal" xfId="0" builtinId="0"/>
    <cellStyle name="Normal 2" xfId="3"/>
    <cellStyle name="Normal 3" xfId="7"/>
    <cellStyle name="Normal 4" xfId="8"/>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90" zoomScaleNormal="90" workbookViewId="0">
      <selection activeCell="B20" sqref="B20"/>
    </sheetView>
  </sheetViews>
  <sheetFormatPr defaultRowHeight="13.2" x14ac:dyDescent="0.25"/>
  <cols>
    <col min="1" max="1" width="38.109375" customWidth="1"/>
    <col min="2" max="2" width="14.5546875" customWidth="1"/>
    <col min="3" max="3" width="13.44140625" customWidth="1"/>
    <col min="4" max="4" width="26.33203125" customWidth="1"/>
    <col min="5" max="5" width="15.5546875" bestFit="1" customWidth="1"/>
    <col min="6" max="6" width="11.88671875" bestFit="1" customWidth="1"/>
    <col min="7" max="7" width="13.109375" customWidth="1"/>
    <col min="8" max="8" width="56" bestFit="1" customWidth="1"/>
    <col min="9" max="12" width="11.88671875" bestFit="1" customWidth="1"/>
  </cols>
  <sheetData>
    <row r="1" spans="1:12" ht="15.6" x14ac:dyDescent="0.3">
      <c r="A1" s="58" t="s">
        <v>8</v>
      </c>
      <c r="D1" s="1">
        <v>43582</v>
      </c>
      <c r="E1" s="4" t="s">
        <v>1</v>
      </c>
    </row>
    <row r="3" spans="1:12" ht="12" customHeight="1" x14ac:dyDescent="0.25"/>
    <row r="4" spans="1:12" ht="23.25" customHeight="1" x14ac:dyDescent="0.25">
      <c r="A4" s="28" t="s">
        <v>2</v>
      </c>
      <c r="B4">
        <v>2000</v>
      </c>
      <c r="C4" s="12" t="s">
        <v>128</v>
      </c>
      <c r="D4" s="69" t="s">
        <v>32</v>
      </c>
      <c r="E4" s="71" t="s">
        <v>33</v>
      </c>
    </row>
    <row r="5" spans="1:12" x14ac:dyDescent="0.25">
      <c r="A5" s="28" t="s">
        <v>31</v>
      </c>
      <c r="B5" s="39">
        <v>17</v>
      </c>
      <c r="C5" s="12" t="s">
        <v>127</v>
      </c>
      <c r="D5" s="70" t="s">
        <v>38</v>
      </c>
      <c r="E5" s="13">
        <v>0.02</v>
      </c>
    </row>
    <row r="6" spans="1:12" x14ac:dyDescent="0.25">
      <c r="A6" s="28" t="s">
        <v>4</v>
      </c>
      <c r="B6" s="39">
        <v>17</v>
      </c>
      <c r="C6" s="12" t="s">
        <v>127</v>
      </c>
      <c r="D6" s="70" t="s">
        <v>35</v>
      </c>
      <c r="E6" s="13">
        <v>0.08</v>
      </c>
    </row>
    <row r="7" spans="1:12" x14ac:dyDescent="0.25">
      <c r="A7" s="28" t="s">
        <v>126</v>
      </c>
      <c r="B7" s="39">
        <v>3.5</v>
      </c>
      <c r="C7" s="12" t="s">
        <v>127</v>
      </c>
      <c r="D7" s="70" t="s">
        <v>5</v>
      </c>
      <c r="E7" s="13">
        <f>E6+B15</f>
        <v>0.1</v>
      </c>
    </row>
    <row r="8" spans="1:12" x14ac:dyDescent="0.25">
      <c r="A8" s="165" t="s">
        <v>121</v>
      </c>
      <c r="B8" s="39">
        <v>1.5</v>
      </c>
      <c r="C8" s="12" t="s">
        <v>127</v>
      </c>
      <c r="D8" s="70" t="s">
        <v>36</v>
      </c>
      <c r="E8" s="76">
        <v>0.08</v>
      </c>
    </row>
    <row r="10" spans="1:12" x14ac:dyDescent="0.25">
      <c r="A10" s="7"/>
      <c r="B10" s="20">
        <v>1</v>
      </c>
      <c r="C10" s="20">
        <f>B10+1</f>
        <v>2</v>
      </c>
      <c r="D10" s="20">
        <f t="shared" ref="D10:G11" si="0">C10+1</f>
        <v>3</v>
      </c>
      <c r="E10" s="20">
        <f t="shared" si="0"/>
        <v>4</v>
      </c>
      <c r="F10" s="20">
        <f t="shared" si="0"/>
        <v>5</v>
      </c>
      <c r="G10" s="32">
        <f t="shared" si="0"/>
        <v>6</v>
      </c>
      <c r="H10" s="23"/>
      <c r="I10" s="23"/>
      <c r="J10" s="23"/>
      <c r="K10" s="23"/>
      <c r="L10" s="23"/>
    </row>
    <row r="11" spans="1:12" x14ac:dyDescent="0.25">
      <c r="A11" s="9"/>
      <c r="B11" s="21">
        <v>2019</v>
      </c>
      <c r="C11" s="21">
        <f>B11+1</f>
        <v>2020</v>
      </c>
      <c r="D11" s="21">
        <f t="shared" si="0"/>
        <v>2021</v>
      </c>
      <c r="E11" s="21">
        <f t="shared" si="0"/>
        <v>2022</v>
      </c>
      <c r="F11" s="21">
        <f t="shared" si="0"/>
        <v>2023</v>
      </c>
      <c r="G11" s="33">
        <f t="shared" si="0"/>
        <v>2024</v>
      </c>
      <c r="H11" s="23"/>
      <c r="I11" s="23"/>
      <c r="J11" s="23"/>
      <c r="K11" s="23"/>
      <c r="L11" s="23"/>
    </row>
    <row r="12" spans="1:12" x14ac:dyDescent="0.25">
      <c r="A12" s="15" t="s">
        <v>3</v>
      </c>
      <c r="B12" s="25">
        <f>B4*B5*12</f>
        <v>408000</v>
      </c>
      <c r="C12" s="25">
        <f>B4*B5*12</f>
        <v>408000</v>
      </c>
      <c r="D12" s="25">
        <f>B4*B5*12</f>
        <v>408000</v>
      </c>
      <c r="E12" s="25">
        <f>B4*B5*12</f>
        <v>408000</v>
      </c>
      <c r="F12" s="25">
        <f>B4*B5*12</f>
        <v>408000</v>
      </c>
      <c r="G12" s="34"/>
      <c r="H12" s="42"/>
      <c r="I12" s="23"/>
      <c r="J12" s="23"/>
      <c r="K12" s="23"/>
      <c r="L12" s="23"/>
    </row>
    <row r="13" spans="1:12" x14ac:dyDescent="0.25">
      <c r="A13" s="24" t="s">
        <v>4</v>
      </c>
      <c r="B13" s="26"/>
      <c r="C13" s="26"/>
      <c r="D13" s="26"/>
      <c r="E13" s="26"/>
      <c r="F13" s="26"/>
      <c r="G13" s="33"/>
      <c r="H13" s="42"/>
      <c r="I13" s="23"/>
      <c r="J13" s="23"/>
      <c r="K13" s="23"/>
      <c r="L13" s="23"/>
    </row>
    <row r="14" spans="1:12" x14ac:dyDescent="0.25">
      <c r="A14" s="15" t="s">
        <v>6</v>
      </c>
      <c r="B14" s="27">
        <f>B12+B13</f>
        <v>408000</v>
      </c>
      <c r="C14" s="27">
        <f t="shared" ref="C14:F14" si="1">C12+C13</f>
        <v>408000</v>
      </c>
      <c r="D14" s="27">
        <f t="shared" si="1"/>
        <v>408000</v>
      </c>
      <c r="E14" s="27">
        <f t="shared" si="1"/>
        <v>408000</v>
      </c>
      <c r="F14" s="27">
        <f t="shared" si="1"/>
        <v>408000</v>
      </c>
      <c r="G14" s="34"/>
      <c r="H14" s="42"/>
      <c r="I14" s="23"/>
      <c r="J14" s="23"/>
      <c r="K14" s="23"/>
      <c r="L14" s="23"/>
    </row>
    <row r="15" spans="1:12" x14ac:dyDescent="0.25">
      <c r="A15" s="8" t="s">
        <v>7</v>
      </c>
      <c r="B15" s="17">
        <f t="shared" ref="B15:G15" si="2">$E$5</f>
        <v>0.02</v>
      </c>
      <c r="C15" s="17">
        <f t="shared" si="2"/>
        <v>0.02</v>
      </c>
      <c r="D15" s="17">
        <f t="shared" si="2"/>
        <v>0.02</v>
      </c>
      <c r="E15" s="17">
        <f t="shared" si="2"/>
        <v>0.02</v>
      </c>
      <c r="F15" s="17">
        <f t="shared" si="2"/>
        <v>0.02</v>
      </c>
      <c r="G15" s="36">
        <f t="shared" si="2"/>
        <v>0.02</v>
      </c>
      <c r="H15" s="43"/>
      <c r="I15" s="10"/>
      <c r="J15" s="10"/>
      <c r="K15" s="10"/>
      <c r="L15" s="10"/>
    </row>
    <row r="16" spans="1:12" ht="26.4" x14ac:dyDescent="0.25">
      <c r="A16" s="68" t="s">
        <v>24</v>
      </c>
      <c r="B16" s="19">
        <f>B14</f>
        <v>408000</v>
      </c>
      <c r="C16" s="19">
        <f>C14*(1+B15)</f>
        <v>416160</v>
      </c>
      <c r="D16" s="19">
        <f>C16*(1+D15)</f>
        <v>424483.2</v>
      </c>
      <c r="E16" s="19">
        <f>D16*(1+E15)</f>
        <v>432972.864</v>
      </c>
      <c r="F16" s="19">
        <f>E16*(1+F15)</f>
        <v>441632.32128000003</v>
      </c>
      <c r="G16" s="35">
        <f>F16*(1+F15)</f>
        <v>450464.96770560002</v>
      </c>
      <c r="H16" s="44" t="s">
        <v>9</v>
      </c>
      <c r="I16" s="11"/>
      <c r="J16" s="11"/>
      <c r="K16" s="11"/>
      <c r="L16" s="11"/>
    </row>
    <row r="17" spans="1:12" x14ac:dyDescent="0.25">
      <c r="A17" s="67" t="s">
        <v>25</v>
      </c>
      <c r="B17" s="17">
        <v>0</v>
      </c>
      <c r="C17" s="17">
        <v>0</v>
      </c>
      <c r="D17" s="17">
        <v>0</v>
      </c>
      <c r="E17" s="17">
        <v>0</v>
      </c>
      <c r="F17" s="17">
        <v>0</v>
      </c>
      <c r="G17" s="36">
        <v>0</v>
      </c>
      <c r="H17" s="44"/>
      <c r="I17" s="11"/>
      <c r="J17" s="11"/>
      <c r="K17" s="11"/>
      <c r="L17" s="11"/>
    </row>
    <row r="18" spans="1:12" x14ac:dyDescent="0.25">
      <c r="A18" s="15" t="s">
        <v>23</v>
      </c>
      <c r="B18" s="16">
        <f t="shared" ref="B18:G18" si="3">B16*(1-B17)</f>
        <v>408000</v>
      </c>
      <c r="C18" s="16">
        <f t="shared" si="3"/>
        <v>416160</v>
      </c>
      <c r="D18" s="16">
        <f t="shared" si="3"/>
        <v>424483.2</v>
      </c>
      <c r="E18" s="16">
        <f t="shared" si="3"/>
        <v>432972.864</v>
      </c>
      <c r="F18" s="16">
        <f t="shared" si="3"/>
        <v>441632.32128000003</v>
      </c>
      <c r="G18" s="35">
        <f t="shared" si="3"/>
        <v>450464.96770560002</v>
      </c>
      <c r="H18" s="44"/>
      <c r="I18" s="10"/>
      <c r="J18" s="10"/>
      <c r="K18" s="10"/>
      <c r="L18" s="10"/>
    </row>
    <row r="19" spans="1:12" x14ac:dyDescent="0.25">
      <c r="A19" s="15" t="s">
        <v>126</v>
      </c>
      <c r="B19" s="16">
        <f>B7*B4*12</f>
        <v>84000</v>
      </c>
      <c r="C19" s="16">
        <f>B19*(1+B15)</f>
        <v>85680</v>
      </c>
      <c r="D19" s="16">
        <f t="shared" ref="D19:E19" si="4">C19*(1+C15)</f>
        <v>87393.600000000006</v>
      </c>
      <c r="E19" s="16">
        <f t="shared" si="4"/>
        <v>89141.472000000009</v>
      </c>
      <c r="F19" s="16">
        <f>E19*(1+E15)</f>
        <v>90924.30144000001</v>
      </c>
      <c r="G19" s="35">
        <f>F19*(1+F15)</f>
        <v>92742.787468800016</v>
      </c>
      <c r="H19" s="45" t="s">
        <v>130</v>
      </c>
      <c r="I19" s="10"/>
      <c r="J19" s="10"/>
      <c r="K19" s="10"/>
      <c r="L19" s="10"/>
    </row>
    <row r="20" spans="1:12" x14ac:dyDescent="0.25">
      <c r="A20" s="15" t="s">
        <v>121</v>
      </c>
      <c r="B20" s="16">
        <f>B8*B4*12</f>
        <v>36000</v>
      </c>
      <c r="C20" s="16">
        <f>B20*(1+B15)</f>
        <v>36720</v>
      </c>
      <c r="D20" s="16">
        <f t="shared" ref="D20:G20" si="5">C20*(1+C15)</f>
        <v>37454.400000000001</v>
      </c>
      <c r="E20" s="16">
        <f t="shared" si="5"/>
        <v>38203.488000000005</v>
      </c>
      <c r="F20" s="16">
        <f t="shared" si="5"/>
        <v>38967.557760000003</v>
      </c>
      <c r="G20" s="16">
        <f t="shared" si="5"/>
        <v>39746.908915200002</v>
      </c>
      <c r="H20" s="45"/>
      <c r="I20" s="10"/>
      <c r="J20" s="10"/>
      <c r="K20" s="10"/>
      <c r="L20" s="10"/>
    </row>
    <row r="21" spans="1:12" x14ac:dyDescent="0.25">
      <c r="A21" s="24" t="s">
        <v>26</v>
      </c>
      <c r="B21" s="18">
        <f>B18-B19-B20</f>
        <v>288000</v>
      </c>
      <c r="C21" s="18">
        <f t="shared" ref="C21:G21" si="6">C18-C19-C20</f>
        <v>293760</v>
      </c>
      <c r="D21" s="18">
        <f t="shared" si="6"/>
        <v>299635.19999999995</v>
      </c>
      <c r="E21" s="18">
        <f t="shared" si="6"/>
        <v>305627.90399999998</v>
      </c>
      <c r="F21" s="18">
        <f t="shared" si="6"/>
        <v>311740.46208000003</v>
      </c>
      <c r="G21" s="18">
        <f t="shared" si="6"/>
        <v>317975.27132160001</v>
      </c>
      <c r="H21" s="46"/>
      <c r="I21" s="29"/>
      <c r="J21" s="29"/>
      <c r="K21" s="29"/>
      <c r="L21" s="29"/>
    </row>
    <row r="22" spans="1:12" hidden="1" x14ac:dyDescent="0.25">
      <c r="A22" s="15" t="s">
        <v>22</v>
      </c>
      <c r="B22" s="14">
        <f>B21/$B$30</f>
        <v>8.0000000000000016E-2</v>
      </c>
      <c r="C22" s="14">
        <f>C21/$B$30</f>
        <v>8.160000000000002E-2</v>
      </c>
      <c r="D22" s="14">
        <f>D21/$B$30</f>
        <v>8.3232000000000014E-2</v>
      </c>
      <c r="E22" s="14">
        <f>E21/$B$30</f>
        <v>8.4896640000000023E-2</v>
      </c>
      <c r="F22" s="14">
        <f>F21/$B$30</f>
        <v>8.6594572800000033E-2</v>
      </c>
      <c r="G22" s="37"/>
      <c r="H22" s="47" t="s">
        <v>34</v>
      </c>
      <c r="I22" s="14"/>
      <c r="J22" s="14"/>
      <c r="K22" s="14"/>
      <c r="L22" s="29"/>
    </row>
    <row r="23" spans="1:12" x14ac:dyDescent="0.25">
      <c r="A23" s="66" t="s">
        <v>28</v>
      </c>
      <c r="B23" s="40">
        <f>1/(1+$E$7)^B10</f>
        <v>0.90909090909090906</v>
      </c>
      <c r="C23" s="40">
        <f>1/(1+$E$7)^C10</f>
        <v>0.82644628099173545</v>
      </c>
      <c r="D23" s="40">
        <f>1/(1+$E$7)^D10</f>
        <v>0.75131480090157754</v>
      </c>
      <c r="E23" s="40">
        <f>1/(1+$E$7)^E10</f>
        <v>0.68301345536507052</v>
      </c>
      <c r="F23" s="40">
        <f>1/(1+$E$7)^F10</f>
        <v>0.62092132305915493</v>
      </c>
      <c r="G23" s="50">
        <f>1/(1+$E$7)^F10</f>
        <v>0.62092132305915493</v>
      </c>
      <c r="H23" s="48" t="s">
        <v>12</v>
      </c>
      <c r="I23" s="30"/>
      <c r="J23" s="30"/>
      <c r="K23" s="30"/>
      <c r="L23" s="30"/>
    </row>
    <row r="24" spans="1:12" x14ac:dyDescent="0.25">
      <c r="A24" s="65" t="s">
        <v>27</v>
      </c>
      <c r="B24" s="41">
        <f>B21*B23</f>
        <v>261818.18181818182</v>
      </c>
      <c r="C24" s="41">
        <f>C21*C23</f>
        <v>242776.85950413221</v>
      </c>
      <c r="D24" s="41">
        <f>D21*D23</f>
        <v>225120.36063110433</v>
      </c>
      <c r="E24" s="41">
        <f>E21*E23</f>
        <v>208747.97076702403</v>
      </c>
      <c r="F24" s="41">
        <f>F21*F23</f>
        <v>193566.30016578594</v>
      </c>
      <c r="G24" s="38"/>
      <c r="H24" s="49" t="s">
        <v>13</v>
      </c>
      <c r="I24" s="31"/>
      <c r="J24" s="31"/>
      <c r="K24" s="31"/>
      <c r="L24" s="2"/>
    </row>
    <row r="25" spans="1:12" x14ac:dyDescent="0.25">
      <c r="H25" s="2"/>
      <c r="I25" s="2"/>
      <c r="J25" s="2"/>
      <c r="K25" s="2"/>
      <c r="L25" s="2"/>
    </row>
    <row r="26" spans="1:12" ht="26.4" x14ac:dyDescent="0.25">
      <c r="A26" s="61" t="s">
        <v>29</v>
      </c>
      <c r="B26" s="6">
        <f>SUM(B24:F24)</f>
        <v>1132029.6728862284</v>
      </c>
      <c r="H26" t="s">
        <v>30</v>
      </c>
    </row>
    <row r="27" spans="1:12" x14ac:dyDescent="0.25">
      <c r="A27" s="61" t="s">
        <v>21</v>
      </c>
      <c r="B27" s="6">
        <f>G21/E6</f>
        <v>3974690.8915200001</v>
      </c>
      <c r="C27" s="12" t="s">
        <v>14</v>
      </c>
      <c r="H27" s="12" t="s">
        <v>10</v>
      </c>
      <c r="I27" s="6"/>
      <c r="J27" s="6"/>
    </row>
    <row r="28" spans="1:12" ht="52.8" x14ac:dyDescent="0.25">
      <c r="A28" s="12" t="s">
        <v>20</v>
      </c>
      <c r="B28" s="5">
        <f>B27*G23</f>
        <v>2467970.3271137704</v>
      </c>
      <c r="C28" s="61" t="s">
        <v>15</v>
      </c>
    </row>
    <row r="30" spans="1:12" x14ac:dyDescent="0.25">
      <c r="A30" s="55" t="s">
        <v>19</v>
      </c>
      <c r="B30" s="56">
        <f>B26+B28</f>
        <v>3599999.9999999991</v>
      </c>
      <c r="C30" s="55" t="s">
        <v>0</v>
      </c>
      <c r="D30" s="12" t="s">
        <v>16</v>
      </c>
    </row>
    <row r="31" spans="1:12" x14ac:dyDescent="0.25">
      <c r="A31" s="55" t="s">
        <v>18</v>
      </c>
      <c r="B31" s="56">
        <f>B30/2000</f>
        <v>1799.9999999999995</v>
      </c>
      <c r="C31" s="55" t="s">
        <v>129</v>
      </c>
    </row>
    <row r="32" spans="1:12" x14ac:dyDescent="0.25">
      <c r="A32" s="55" t="s">
        <v>17</v>
      </c>
      <c r="B32" s="57">
        <f>B21/B30</f>
        <v>8.0000000000000016E-2</v>
      </c>
      <c r="C32" s="55"/>
    </row>
    <row r="34" spans="1:7" x14ac:dyDescent="0.25">
      <c r="A34" s="51"/>
      <c r="B34" s="52"/>
      <c r="C34" s="22"/>
      <c r="D34" s="51"/>
      <c r="E34" s="51"/>
      <c r="F34" s="53"/>
      <c r="G34" s="51"/>
    </row>
    <row r="35" spans="1:7" x14ac:dyDescent="0.25">
      <c r="A35" s="3"/>
      <c r="B35" s="52"/>
      <c r="C35" s="22"/>
      <c r="D35" s="51"/>
      <c r="E35" s="52"/>
      <c r="F35" s="54"/>
      <c r="G35" s="51"/>
    </row>
    <row r="36" spans="1:7" x14ac:dyDescent="0.25">
      <c r="A36" s="63"/>
      <c r="B36" s="52"/>
      <c r="C36" s="62"/>
      <c r="D36" s="51"/>
      <c r="E36" s="52"/>
      <c r="F36" s="54"/>
      <c r="G36" s="51"/>
    </row>
    <row r="37" spans="1:7" x14ac:dyDescent="0.25">
      <c r="A37" s="12"/>
      <c r="B37" s="52"/>
      <c r="C37" s="64"/>
      <c r="D37" s="51"/>
      <c r="E37" s="52"/>
      <c r="F37" s="54"/>
      <c r="G37" s="51"/>
    </row>
    <row r="38" spans="1:7" x14ac:dyDescent="0.25">
      <c r="B38" s="63"/>
      <c r="C38" s="6"/>
      <c r="D38" s="2"/>
      <c r="E38" s="2"/>
      <c r="F38" s="2"/>
      <c r="G38" s="2"/>
    </row>
    <row r="39" spans="1:7" x14ac:dyDescent="0.25">
      <c r="A39" s="12"/>
      <c r="B39" s="6"/>
      <c r="C39" s="12"/>
      <c r="D39" s="2"/>
      <c r="E39" s="2"/>
      <c r="F39" s="2"/>
      <c r="G39" s="2"/>
    </row>
    <row r="41" spans="1:7" x14ac:dyDescent="0.25">
      <c r="A41" s="12"/>
    </row>
  </sheetData>
  <pageMargins left="0.75" right="0.75" top="1" bottom="1"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C28" sqref="C28"/>
    </sheetView>
  </sheetViews>
  <sheetFormatPr defaultRowHeight="13.2" x14ac:dyDescent="0.25"/>
  <cols>
    <col min="1" max="1" width="33.109375" customWidth="1"/>
    <col min="2" max="2" width="14.5546875" customWidth="1"/>
    <col min="3" max="3" width="13.44140625" customWidth="1"/>
    <col min="4" max="4" width="23.6640625" customWidth="1"/>
    <col min="5" max="5" width="15.5546875" bestFit="1" customWidth="1"/>
    <col min="6" max="6" width="11.88671875" bestFit="1" customWidth="1"/>
    <col min="7" max="7" width="13.109375" customWidth="1"/>
    <col min="8" max="8" width="56" bestFit="1" customWidth="1"/>
    <col min="9" max="12" width="11.88671875" bestFit="1" customWidth="1"/>
  </cols>
  <sheetData>
    <row r="1" spans="1:12" ht="15.6" x14ac:dyDescent="0.3">
      <c r="A1" s="58" t="s">
        <v>8</v>
      </c>
      <c r="D1" s="1">
        <v>43582</v>
      </c>
      <c r="E1" s="4" t="s">
        <v>1</v>
      </c>
    </row>
    <row r="4" spans="1:12" ht="25.5" customHeight="1" x14ac:dyDescent="0.25">
      <c r="A4" s="28" t="s">
        <v>2</v>
      </c>
      <c r="B4">
        <v>2000</v>
      </c>
      <c r="C4" s="12" t="s">
        <v>128</v>
      </c>
      <c r="D4" s="69" t="s">
        <v>32</v>
      </c>
      <c r="E4" s="71" t="s">
        <v>33</v>
      </c>
    </row>
    <row r="5" spans="1:12" x14ac:dyDescent="0.25">
      <c r="A5" s="28" t="s">
        <v>31</v>
      </c>
      <c r="B5" s="39">
        <v>17</v>
      </c>
      <c r="C5" s="12" t="s">
        <v>127</v>
      </c>
      <c r="D5" s="70" t="s">
        <v>38</v>
      </c>
      <c r="E5" s="13">
        <v>0.02</v>
      </c>
    </row>
    <row r="6" spans="1:12" x14ac:dyDescent="0.25">
      <c r="A6" s="28" t="s">
        <v>4</v>
      </c>
      <c r="B6" s="39">
        <v>17</v>
      </c>
      <c r="C6" s="12" t="s">
        <v>127</v>
      </c>
      <c r="D6" s="70" t="s">
        <v>35</v>
      </c>
      <c r="E6" s="13">
        <v>0.08</v>
      </c>
    </row>
    <row r="7" spans="1:12" x14ac:dyDescent="0.25">
      <c r="A7" s="28" t="s">
        <v>126</v>
      </c>
      <c r="B7" s="39">
        <v>3.5</v>
      </c>
      <c r="C7" s="12" t="s">
        <v>127</v>
      </c>
      <c r="D7" s="70" t="s">
        <v>5</v>
      </c>
      <c r="E7" s="13">
        <f>E6+B15</f>
        <v>0.1</v>
      </c>
    </row>
    <row r="8" spans="1:12" x14ac:dyDescent="0.25">
      <c r="A8" s="165" t="s">
        <v>121</v>
      </c>
      <c r="B8" s="39">
        <v>1.5</v>
      </c>
      <c r="C8" s="12" t="s">
        <v>127</v>
      </c>
      <c r="D8" s="70" t="s">
        <v>36</v>
      </c>
      <c r="E8" s="74">
        <v>0.08</v>
      </c>
    </row>
    <row r="10" spans="1:12" x14ac:dyDescent="0.25">
      <c r="A10" s="7"/>
      <c r="B10" s="20">
        <v>1</v>
      </c>
      <c r="C10" s="20">
        <f>B10+1</f>
        <v>2</v>
      </c>
      <c r="D10" s="20">
        <f t="shared" ref="D10:G11" si="0">C10+1</f>
        <v>3</v>
      </c>
      <c r="E10" s="20">
        <f t="shared" si="0"/>
        <v>4</v>
      </c>
      <c r="F10" s="20">
        <f t="shared" si="0"/>
        <v>5</v>
      </c>
      <c r="G10" s="32">
        <f t="shared" si="0"/>
        <v>6</v>
      </c>
      <c r="H10" s="23"/>
      <c r="I10" s="23"/>
      <c r="J10" s="23"/>
      <c r="K10" s="23"/>
      <c r="L10" s="23"/>
    </row>
    <row r="11" spans="1:12" x14ac:dyDescent="0.25">
      <c r="A11" s="9"/>
      <c r="B11" s="21">
        <v>2019</v>
      </c>
      <c r="C11" s="21">
        <f>B11+1</f>
        <v>2020</v>
      </c>
      <c r="D11" s="21">
        <f t="shared" si="0"/>
        <v>2021</v>
      </c>
      <c r="E11" s="21">
        <f t="shared" si="0"/>
        <v>2022</v>
      </c>
      <c r="F11" s="21">
        <f t="shared" si="0"/>
        <v>2023</v>
      </c>
      <c r="G11" s="33">
        <f t="shared" si="0"/>
        <v>2024</v>
      </c>
      <c r="H11" s="23"/>
      <c r="I11" s="23"/>
      <c r="J11" s="23"/>
      <c r="K11" s="23"/>
      <c r="L11" s="23"/>
    </row>
    <row r="12" spans="1:12" x14ac:dyDescent="0.25">
      <c r="A12" s="15" t="s">
        <v>3</v>
      </c>
      <c r="B12" s="25">
        <f>B4*B5*12</f>
        <v>408000</v>
      </c>
      <c r="C12" s="25">
        <f>B4*B5*12</f>
        <v>408000</v>
      </c>
      <c r="D12" s="25">
        <f>B4*B5*12</f>
        <v>408000</v>
      </c>
      <c r="E12" s="25">
        <f>B4*B5*12</f>
        <v>408000</v>
      </c>
      <c r="F12" s="25">
        <f>B4*B5*12</f>
        <v>408000</v>
      </c>
      <c r="G12" s="34"/>
      <c r="H12" s="42"/>
      <c r="I12" s="23"/>
      <c r="J12" s="23"/>
      <c r="K12" s="23"/>
      <c r="L12" s="23"/>
    </row>
    <row r="13" spans="1:12" x14ac:dyDescent="0.25">
      <c r="A13" s="24" t="s">
        <v>4</v>
      </c>
      <c r="B13" s="26"/>
      <c r="C13" s="26"/>
      <c r="D13" s="26"/>
      <c r="E13" s="26"/>
      <c r="F13" s="26"/>
      <c r="G13" s="33"/>
      <c r="H13" s="42"/>
      <c r="I13" s="23"/>
      <c r="J13" s="23"/>
      <c r="K13" s="23"/>
      <c r="L13" s="23"/>
    </row>
    <row r="14" spans="1:12" x14ac:dyDescent="0.25">
      <c r="A14" s="15" t="s">
        <v>6</v>
      </c>
      <c r="B14" s="27">
        <f>B12+B13</f>
        <v>408000</v>
      </c>
      <c r="C14" s="27">
        <f t="shared" ref="C14:F14" si="1">C12+C13</f>
        <v>408000</v>
      </c>
      <c r="D14" s="27">
        <f t="shared" si="1"/>
        <v>408000</v>
      </c>
      <c r="E14" s="27">
        <f t="shared" si="1"/>
        <v>408000</v>
      </c>
      <c r="F14" s="27">
        <f t="shared" si="1"/>
        <v>408000</v>
      </c>
      <c r="G14" s="34"/>
      <c r="H14" s="42"/>
      <c r="I14" s="23"/>
      <c r="J14" s="23"/>
      <c r="K14" s="23"/>
      <c r="L14" s="23"/>
    </row>
    <row r="15" spans="1:12" x14ac:dyDescent="0.25">
      <c r="A15" s="8" t="s">
        <v>7</v>
      </c>
      <c r="B15" s="17">
        <f t="shared" ref="B15:G15" si="2">$E$5</f>
        <v>0.02</v>
      </c>
      <c r="C15" s="17">
        <f t="shared" si="2"/>
        <v>0.02</v>
      </c>
      <c r="D15" s="17">
        <f t="shared" si="2"/>
        <v>0.02</v>
      </c>
      <c r="E15" s="17">
        <f t="shared" si="2"/>
        <v>0.02</v>
      </c>
      <c r="F15" s="17">
        <f t="shared" si="2"/>
        <v>0.02</v>
      </c>
      <c r="G15" s="36">
        <f t="shared" si="2"/>
        <v>0.02</v>
      </c>
      <c r="H15" s="43"/>
      <c r="I15" s="10"/>
      <c r="J15" s="10"/>
      <c r="K15" s="10"/>
      <c r="L15" s="10"/>
    </row>
    <row r="16" spans="1:12" ht="26.4" x14ac:dyDescent="0.25">
      <c r="A16" s="68" t="s">
        <v>24</v>
      </c>
      <c r="B16" s="19">
        <f>B14</f>
        <v>408000</v>
      </c>
      <c r="C16" s="19">
        <f>C14*(1+B15)</f>
        <v>416160</v>
      </c>
      <c r="D16" s="19">
        <f>C16*(1+D15)</f>
        <v>424483.2</v>
      </c>
      <c r="E16" s="19">
        <f>D16*(1+E15)</f>
        <v>432972.864</v>
      </c>
      <c r="F16" s="19">
        <f>E16*(1+F15)</f>
        <v>441632.32128000003</v>
      </c>
      <c r="G16" s="35">
        <f>F16*(1+F15)</f>
        <v>450464.96770560002</v>
      </c>
      <c r="H16" s="44" t="s">
        <v>9</v>
      </c>
      <c r="I16" s="11"/>
      <c r="J16" s="11"/>
      <c r="K16" s="11"/>
      <c r="L16" s="11"/>
    </row>
    <row r="17" spans="1:12" x14ac:dyDescent="0.25">
      <c r="A17" s="67" t="s">
        <v>25</v>
      </c>
      <c r="B17" s="17">
        <v>0</v>
      </c>
      <c r="C17" s="17">
        <v>0</v>
      </c>
      <c r="D17" s="17">
        <v>0</v>
      </c>
      <c r="E17" s="17">
        <v>0</v>
      </c>
      <c r="F17" s="17">
        <v>0</v>
      </c>
      <c r="G17" s="75">
        <v>0.1</v>
      </c>
      <c r="H17" s="44"/>
      <c r="I17" s="11"/>
      <c r="J17" s="11"/>
      <c r="K17" s="11"/>
      <c r="L17" s="11"/>
    </row>
    <row r="18" spans="1:12" x14ac:dyDescent="0.25">
      <c r="A18" s="15" t="s">
        <v>23</v>
      </c>
      <c r="B18" s="16">
        <f t="shared" ref="B18:G18" si="3">B16*(1-B17)</f>
        <v>408000</v>
      </c>
      <c r="C18" s="16">
        <f t="shared" si="3"/>
        <v>416160</v>
      </c>
      <c r="D18" s="16">
        <f t="shared" si="3"/>
        <v>424483.2</v>
      </c>
      <c r="E18" s="16">
        <f t="shared" si="3"/>
        <v>432972.864</v>
      </c>
      <c r="F18" s="16">
        <f t="shared" si="3"/>
        <v>441632.32128000003</v>
      </c>
      <c r="G18" s="35">
        <f t="shared" si="3"/>
        <v>405418.47093504004</v>
      </c>
      <c r="H18" s="44"/>
      <c r="I18" s="10"/>
      <c r="J18" s="10"/>
      <c r="K18" s="10"/>
      <c r="L18" s="10"/>
    </row>
    <row r="19" spans="1:12" x14ac:dyDescent="0.25">
      <c r="A19" s="15" t="s">
        <v>126</v>
      </c>
      <c r="B19" s="16">
        <f>B7*B4*12</f>
        <v>84000</v>
      </c>
      <c r="C19" s="16">
        <f>B19*(1+B15)</f>
        <v>85680</v>
      </c>
      <c r="D19" s="16">
        <f t="shared" ref="D19:E19" si="4">C19*(1+C15)</f>
        <v>87393.600000000006</v>
      </c>
      <c r="E19" s="16">
        <f t="shared" si="4"/>
        <v>89141.472000000009</v>
      </c>
      <c r="F19" s="16">
        <f>E19*(1+E15)</f>
        <v>90924.30144000001</v>
      </c>
      <c r="G19" s="35">
        <f>F19*(1+F15)</f>
        <v>92742.787468800016</v>
      </c>
      <c r="H19" s="45" t="s">
        <v>130</v>
      </c>
      <c r="I19" s="10"/>
      <c r="J19" s="10"/>
      <c r="K19" s="10"/>
      <c r="L19" s="10"/>
    </row>
    <row r="20" spans="1:12" x14ac:dyDescent="0.25">
      <c r="A20" s="15" t="s">
        <v>121</v>
      </c>
      <c r="B20" s="16">
        <f>B8*12*B4</f>
        <v>36000</v>
      </c>
      <c r="C20" s="16">
        <f>B20*(1+B15)</f>
        <v>36720</v>
      </c>
      <c r="D20" s="16">
        <f t="shared" ref="D20:G20" si="5">C20*(1+C15)</f>
        <v>37454.400000000001</v>
      </c>
      <c r="E20" s="16">
        <f t="shared" si="5"/>
        <v>38203.488000000005</v>
      </c>
      <c r="F20" s="16">
        <f t="shared" si="5"/>
        <v>38967.557760000003</v>
      </c>
      <c r="G20" s="16">
        <f t="shared" si="5"/>
        <v>39746.908915200002</v>
      </c>
      <c r="H20" s="45"/>
      <c r="I20" s="10"/>
      <c r="J20" s="10"/>
      <c r="K20" s="10"/>
      <c r="L20" s="10"/>
    </row>
    <row r="21" spans="1:12" x14ac:dyDescent="0.25">
      <c r="A21" s="24" t="s">
        <v>26</v>
      </c>
      <c r="B21" s="18">
        <f>B18-B19-B20</f>
        <v>288000</v>
      </c>
      <c r="C21" s="18">
        <f t="shared" ref="C21:G21" si="6">C18-C19-C20</f>
        <v>293760</v>
      </c>
      <c r="D21" s="18">
        <f t="shared" si="6"/>
        <v>299635.19999999995</v>
      </c>
      <c r="E21" s="18">
        <f t="shared" si="6"/>
        <v>305627.90399999998</v>
      </c>
      <c r="F21" s="18">
        <f t="shared" si="6"/>
        <v>311740.46208000003</v>
      </c>
      <c r="G21" s="18">
        <f t="shared" si="6"/>
        <v>272928.77455104003</v>
      </c>
      <c r="H21" s="46"/>
      <c r="I21" s="29"/>
      <c r="J21" s="29"/>
      <c r="K21" s="29"/>
      <c r="L21" s="29"/>
    </row>
    <row r="22" spans="1:12" hidden="1" x14ac:dyDescent="0.25">
      <c r="A22" s="15" t="s">
        <v>22</v>
      </c>
      <c r="B22" s="14">
        <f>B21/$B$30</f>
        <v>8.860527351795848E-2</v>
      </c>
      <c r="C22" s="14">
        <f>C21/$B$30</f>
        <v>9.0377378988317658E-2</v>
      </c>
      <c r="D22" s="14">
        <f>D21/$B$30</f>
        <v>9.2184926568083997E-2</v>
      </c>
      <c r="E22" s="14">
        <f>E21/$B$30</f>
        <v>9.4028625099445678E-2</v>
      </c>
      <c r="F22" s="14">
        <f>F21/$B$30</f>
        <v>9.5909197601434612E-2</v>
      </c>
      <c r="G22" s="37"/>
      <c r="H22" s="47" t="s">
        <v>34</v>
      </c>
      <c r="I22" s="14"/>
      <c r="J22" s="14"/>
      <c r="K22" s="14"/>
      <c r="L22" s="29"/>
    </row>
    <row r="23" spans="1:12" x14ac:dyDescent="0.25">
      <c r="A23" s="66" t="s">
        <v>28</v>
      </c>
      <c r="B23" s="40">
        <f>1/(1+$E$7)^B10</f>
        <v>0.90909090909090906</v>
      </c>
      <c r="C23" s="40">
        <f>1/(1+$E$7)^C10</f>
        <v>0.82644628099173545</v>
      </c>
      <c r="D23" s="40">
        <f>1/(1+$E$7)^D10</f>
        <v>0.75131480090157754</v>
      </c>
      <c r="E23" s="40">
        <f>1/(1+$E$7)^E10</f>
        <v>0.68301345536507052</v>
      </c>
      <c r="F23" s="40">
        <f>1/(1+$E$7)^F10</f>
        <v>0.62092132305915493</v>
      </c>
      <c r="G23" s="50">
        <f>1/(1+$E$7)^F10</f>
        <v>0.62092132305915493</v>
      </c>
      <c r="H23" s="48" t="s">
        <v>12</v>
      </c>
      <c r="I23" s="30"/>
      <c r="J23" s="30"/>
      <c r="K23" s="30"/>
      <c r="L23" s="30"/>
    </row>
    <row r="24" spans="1:12" x14ac:dyDescent="0.25">
      <c r="A24" s="65" t="s">
        <v>27</v>
      </c>
      <c r="B24" s="41">
        <f>B21*B23</f>
        <v>261818.18181818182</v>
      </c>
      <c r="C24" s="41">
        <f>C21*C23</f>
        <v>242776.85950413221</v>
      </c>
      <c r="D24" s="41">
        <f>D21*D23</f>
        <v>225120.36063110433</v>
      </c>
      <c r="E24" s="41">
        <f>E21*E23</f>
        <v>208747.97076702403</v>
      </c>
      <c r="F24" s="41">
        <f>F21*F23</f>
        <v>193566.30016578594</v>
      </c>
      <c r="G24" s="38"/>
      <c r="H24" s="49" t="s">
        <v>13</v>
      </c>
      <c r="I24" s="31"/>
      <c r="J24" s="31"/>
      <c r="K24" s="31"/>
      <c r="L24" s="2"/>
    </row>
    <row r="25" spans="1:12" x14ac:dyDescent="0.25">
      <c r="H25" s="2"/>
      <c r="I25" s="2"/>
      <c r="J25" s="2"/>
      <c r="K25" s="2"/>
      <c r="L25" s="2"/>
    </row>
    <row r="26" spans="1:12" ht="26.4" x14ac:dyDescent="0.25">
      <c r="A26" s="61" t="s">
        <v>29</v>
      </c>
      <c r="B26" s="6">
        <f>SUM(B24:F24)</f>
        <v>1132029.6728862284</v>
      </c>
    </row>
    <row r="27" spans="1:12" ht="26.4" x14ac:dyDescent="0.25">
      <c r="A27" s="61" t="s">
        <v>21</v>
      </c>
      <c r="B27" s="6">
        <f>G21/E6</f>
        <v>3411609.6818880001</v>
      </c>
      <c r="C27" s="12" t="s">
        <v>14</v>
      </c>
      <c r="H27" s="60" t="s">
        <v>11</v>
      </c>
      <c r="I27" s="6"/>
      <c r="J27" s="6"/>
    </row>
    <row r="28" spans="1:12" ht="52.8" x14ac:dyDescent="0.25">
      <c r="A28" s="12" t="s">
        <v>20</v>
      </c>
      <c r="B28" s="5">
        <f>B27*G23</f>
        <v>2118341.1974393199</v>
      </c>
      <c r="C28" s="61" t="s">
        <v>15</v>
      </c>
      <c r="H28" s="12" t="s">
        <v>10</v>
      </c>
    </row>
    <row r="30" spans="1:12" x14ac:dyDescent="0.25">
      <c r="A30" s="55" t="s">
        <v>19</v>
      </c>
      <c r="B30" s="73">
        <f>B26+B28</f>
        <v>3250370.8703255486</v>
      </c>
      <c r="C30" s="55" t="s">
        <v>0</v>
      </c>
      <c r="D30" s="12" t="s">
        <v>16</v>
      </c>
    </row>
    <row r="31" spans="1:12" x14ac:dyDescent="0.25">
      <c r="A31" s="55" t="s">
        <v>18</v>
      </c>
      <c r="B31" s="73">
        <f>B30/2000</f>
        <v>1625.1854351627742</v>
      </c>
      <c r="C31" s="55" t="s">
        <v>129</v>
      </c>
    </row>
    <row r="32" spans="1:12" x14ac:dyDescent="0.25">
      <c r="A32" s="55" t="s">
        <v>17</v>
      </c>
      <c r="B32" s="72">
        <f>B21/B30</f>
        <v>8.860527351795848E-2</v>
      </c>
      <c r="C32" s="55"/>
    </row>
    <row r="33" spans="1:7" x14ac:dyDescent="0.25">
      <c r="B33" s="71"/>
    </row>
    <row r="34" spans="1:7" x14ac:dyDescent="0.25">
      <c r="A34" s="51"/>
      <c r="B34" s="52"/>
      <c r="C34" s="22"/>
      <c r="D34" s="51"/>
      <c r="E34" s="51"/>
      <c r="F34" s="53"/>
      <c r="G34" s="51"/>
    </row>
    <row r="35" spans="1:7" x14ac:dyDescent="0.25">
      <c r="A35" s="3"/>
      <c r="B35" s="52"/>
      <c r="C35" s="22"/>
      <c r="D35" s="51"/>
      <c r="E35" s="52"/>
      <c r="F35" s="54"/>
      <c r="G35" s="51"/>
    </row>
    <row r="36" spans="1:7" x14ac:dyDescent="0.25">
      <c r="A36" s="63"/>
      <c r="B36" s="52"/>
      <c r="C36" s="62"/>
      <c r="D36" s="51"/>
      <c r="E36" s="52"/>
      <c r="F36" s="54"/>
      <c r="G36" s="51"/>
    </row>
    <row r="37" spans="1:7" x14ac:dyDescent="0.25">
      <c r="A37" s="12"/>
      <c r="B37" s="52"/>
      <c r="C37" s="64"/>
      <c r="D37" s="51"/>
      <c r="E37" s="52"/>
      <c r="F37" s="54"/>
      <c r="G37" s="51"/>
    </row>
    <row r="38" spans="1:7" x14ac:dyDescent="0.25">
      <c r="B38" s="63"/>
      <c r="C38" s="6"/>
      <c r="D38" s="2"/>
      <c r="E38" s="2"/>
      <c r="F38" s="2"/>
      <c r="G38" s="2"/>
    </row>
    <row r="39" spans="1:7" x14ac:dyDescent="0.25">
      <c r="A39" s="12"/>
      <c r="B39" s="6"/>
      <c r="C39" s="12"/>
      <c r="D39" s="2"/>
      <c r="E39" s="2"/>
      <c r="F39" s="2"/>
      <c r="G39" s="2"/>
    </row>
    <row r="41" spans="1:7" x14ac:dyDescent="0.25">
      <c r="A41" s="12"/>
    </row>
  </sheetData>
  <pageMargins left="0.75" right="0.75" top="1" bottom="1"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opLeftCell="A4" zoomScale="90" zoomScaleNormal="90" workbookViewId="0">
      <selection activeCell="B26" sqref="B26"/>
    </sheetView>
  </sheetViews>
  <sheetFormatPr defaultRowHeight="13.2" x14ac:dyDescent="0.25"/>
  <cols>
    <col min="1" max="1" width="31.5546875" customWidth="1"/>
    <col min="2" max="2" width="14.5546875" customWidth="1"/>
    <col min="3" max="3" width="13.44140625" customWidth="1"/>
    <col min="4" max="4" width="16.109375" customWidth="1"/>
    <col min="5" max="5" width="15.5546875" bestFit="1" customWidth="1"/>
    <col min="6" max="6" width="11.88671875" bestFit="1" customWidth="1"/>
    <col min="7" max="7" width="13.109375" customWidth="1"/>
    <col min="8" max="8" width="56" bestFit="1" customWidth="1"/>
    <col min="9" max="12" width="11.88671875" bestFit="1" customWidth="1"/>
  </cols>
  <sheetData>
    <row r="1" spans="1:12" ht="15.6" x14ac:dyDescent="0.3">
      <c r="A1" s="58" t="s">
        <v>8</v>
      </c>
      <c r="D1" s="1">
        <v>43582</v>
      </c>
      <c r="E1" s="4" t="s">
        <v>1</v>
      </c>
    </row>
    <row r="4" spans="1:12" ht="27.75" customHeight="1" x14ac:dyDescent="0.25">
      <c r="A4" s="28" t="s">
        <v>2</v>
      </c>
      <c r="B4">
        <v>2000</v>
      </c>
      <c r="C4" s="12" t="s">
        <v>128</v>
      </c>
      <c r="D4" s="69" t="s">
        <v>32</v>
      </c>
      <c r="E4" s="71" t="s">
        <v>33</v>
      </c>
    </row>
    <row r="5" spans="1:12" x14ac:dyDescent="0.25">
      <c r="A5" s="28" t="s">
        <v>31</v>
      </c>
      <c r="B5" s="39">
        <v>17</v>
      </c>
      <c r="C5" s="12" t="s">
        <v>127</v>
      </c>
      <c r="D5" s="70" t="s">
        <v>38</v>
      </c>
      <c r="E5" s="13">
        <v>0.02</v>
      </c>
    </row>
    <row r="6" spans="1:12" x14ac:dyDescent="0.25">
      <c r="A6" s="28" t="s">
        <v>4</v>
      </c>
      <c r="B6" s="39">
        <v>17</v>
      </c>
      <c r="C6" s="12" t="s">
        <v>127</v>
      </c>
      <c r="D6" s="70" t="s">
        <v>35</v>
      </c>
      <c r="E6" s="13">
        <v>0.08</v>
      </c>
    </row>
    <row r="7" spans="1:12" x14ac:dyDescent="0.25">
      <c r="A7" s="28" t="s">
        <v>126</v>
      </c>
      <c r="B7" s="39">
        <v>3.5</v>
      </c>
      <c r="C7" s="12" t="s">
        <v>127</v>
      </c>
      <c r="D7" s="70" t="s">
        <v>5</v>
      </c>
      <c r="E7" s="13">
        <f>E6+B15</f>
        <v>0.1</v>
      </c>
    </row>
    <row r="8" spans="1:12" x14ac:dyDescent="0.25">
      <c r="A8" s="165" t="s">
        <v>121</v>
      </c>
      <c r="B8" s="166">
        <v>1.5</v>
      </c>
      <c r="C8" s="12" t="s">
        <v>127</v>
      </c>
      <c r="D8" s="70" t="s">
        <v>36</v>
      </c>
      <c r="E8" s="74">
        <v>0.1</v>
      </c>
    </row>
    <row r="10" spans="1:12" x14ac:dyDescent="0.25">
      <c r="A10" s="7"/>
      <c r="B10" s="20">
        <v>1</v>
      </c>
      <c r="C10" s="20">
        <f>B10+1</f>
        <v>2</v>
      </c>
      <c r="D10" s="20">
        <f t="shared" ref="D10:G11" si="0">C10+1</f>
        <v>3</v>
      </c>
      <c r="E10" s="20">
        <f t="shared" si="0"/>
        <v>4</v>
      </c>
      <c r="F10" s="20">
        <f t="shared" si="0"/>
        <v>5</v>
      </c>
      <c r="G10" s="32">
        <f t="shared" si="0"/>
        <v>6</v>
      </c>
      <c r="H10" s="23"/>
      <c r="I10" s="23"/>
      <c r="J10" s="23"/>
      <c r="K10" s="23"/>
      <c r="L10" s="23"/>
    </row>
    <row r="11" spans="1:12" x14ac:dyDescent="0.25">
      <c r="A11" s="9"/>
      <c r="B11" s="21">
        <v>2019</v>
      </c>
      <c r="C11" s="21">
        <f>B11+1</f>
        <v>2020</v>
      </c>
      <c r="D11" s="21">
        <f t="shared" si="0"/>
        <v>2021</v>
      </c>
      <c r="E11" s="21">
        <f t="shared" si="0"/>
        <v>2022</v>
      </c>
      <c r="F11" s="21">
        <f t="shared" si="0"/>
        <v>2023</v>
      </c>
      <c r="G11" s="33">
        <f t="shared" si="0"/>
        <v>2024</v>
      </c>
      <c r="H11" s="23"/>
      <c r="I11" s="23"/>
      <c r="J11" s="23"/>
      <c r="K11" s="23"/>
      <c r="L11" s="23"/>
    </row>
    <row r="12" spans="1:12" x14ac:dyDescent="0.25">
      <c r="A12" s="15" t="s">
        <v>3</v>
      </c>
      <c r="B12" s="25">
        <f>B4*B5*12</f>
        <v>408000</v>
      </c>
      <c r="C12" s="25">
        <f>B4*B5*12</f>
        <v>408000</v>
      </c>
      <c r="D12" s="25">
        <f>B4*B5*12</f>
        <v>408000</v>
      </c>
      <c r="E12" s="25">
        <f>B4*B5*12</f>
        <v>408000</v>
      </c>
      <c r="F12" s="25">
        <f>B4*B5*12</f>
        <v>408000</v>
      </c>
      <c r="G12" s="34"/>
      <c r="H12" s="42"/>
      <c r="I12" s="23"/>
      <c r="J12" s="23"/>
      <c r="K12" s="23"/>
      <c r="L12" s="23"/>
    </row>
    <row r="13" spans="1:12" x14ac:dyDescent="0.25">
      <c r="A13" s="24" t="s">
        <v>4</v>
      </c>
      <c r="B13" s="26"/>
      <c r="C13" s="26"/>
      <c r="D13" s="26"/>
      <c r="E13" s="26"/>
      <c r="F13" s="26"/>
      <c r="G13" s="33"/>
      <c r="H13" s="42"/>
      <c r="I13" s="23"/>
      <c r="J13" s="23"/>
      <c r="K13" s="23"/>
      <c r="L13" s="23"/>
    </row>
    <row r="14" spans="1:12" x14ac:dyDescent="0.25">
      <c r="A14" s="15" t="s">
        <v>6</v>
      </c>
      <c r="B14" s="27">
        <f>B12+B13</f>
        <v>408000</v>
      </c>
      <c r="C14" s="27">
        <f t="shared" ref="C14:F14" si="1">C12+C13</f>
        <v>408000</v>
      </c>
      <c r="D14" s="27">
        <f t="shared" si="1"/>
        <v>408000</v>
      </c>
      <c r="E14" s="27">
        <f t="shared" si="1"/>
        <v>408000</v>
      </c>
      <c r="F14" s="27">
        <f t="shared" si="1"/>
        <v>408000</v>
      </c>
      <c r="G14" s="34"/>
      <c r="H14" s="42"/>
      <c r="I14" s="23"/>
      <c r="J14" s="23"/>
      <c r="K14" s="23"/>
      <c r="L14" s="23"/>
    </row>
    <row r="15" spans="1:12" x14ac:dyDescent="0.25">
      <c r="A15" s="8" t="s">
        <v>7</v>
      </c>
      <c r="B15" s="17">
        <f t="shared" ref="B15:G15" si="2">$E$5</f>
        <v>0.02</v>
      </c>
      <c r="C15" s="17">
        <f t="shared" si="2"/>
        <v>0.02</v>
      </c>
      <c r="D15" s="17">
        <f t="shared" si="2"/>
        <v>0.02</v>
      </c>
      <c r="E15" s="17">
        <f t="shared" si="2"/>
        <v>0.02</v>
      </c>
      <c r="F15" s="17">
        <f t="shared" si="2"/>
        <v>0.02</v>
      </c>
      <c r="G15" s="36">
        <f t="shared" si="2"/>
        <v>0.02</v>
      </c>
      <c r="H15" s="43"/>
      <c r="I15" s="10"/>
      <c r="J15" s="10"/>
      <c r="K15" s="10"/>
      <c r="L15" s="10"/>
    </row>
    <row r="16" spans="1:12" ht="26.4" x14ac:dyDescent="0.25">
      <c r="A16" s="68" t="s">
        <v>24</v>
      </c>
      <c r="B16" s="19">
        <f>B14</f>
        <v>408000</v>
      </c>
      <c r="C16" s="19">
        <f>C14*(1+B15)</f>
        <v>416160</v>
      </c>
      <c r="D16" s="19">
        <f>C16*(1+D15)</f>
        <v>424483.2</v>
      </c>
      <c r="E16" s="19">
        <f>D16*(1+E15)</f>
        <v>432972.864</v>
      </c>
      <c r="F16" s="19">
        <f>E16*(1+F15)</f>
        <v>441632.32128000003</v>
      </c>
      <c r="G16" s="35">
        <f>F16*(1+F15)</f>
        <v>450464.96770560002</v>
      </c>
      <c r="H16" s="44" t="s">
        <v>9</v>
      </c>
      <c r="I16" s="11"/>
      <c r="J16" s="11"/>
      <c r="K16" s="11"/>
      <c r="L16" s="11"/>
    </row>
    <row r="17" spans="1:12" x14ac:dyDescent="0.25">
      <c r="A17" s="67" t="s">
        <v>25</v>
      </c>
      <c r="B17" s="17">
        <v>0</v>
      </c>
      <c r="C17" s="17">
        <v>0</v>
      </c>
      <c r="D17" s="17">
        <v>0</v>
      </c>
      <c r="E17" s="17">
        <v>0</v>
      </c>
      <c r="F17" s="17">
        <v>0</v>
      </c>
      <c r="G17" s="75">
        <v>0.1</v>
      </c>
      <c r="H17" s="44"/>
      <c r="I17" s="11"/>
      <c r="J17" s="11"/>
      <c r="K17" s="11"/>
      <c r="L17" s="11"/>
    </row>
    <row r="18" spans="1:12" x14ac:dyDescent="0.25">
      <c r="A18" s="15" t="s">
        <v>23</v>
      </c>
      <c r="B18" s="16">
        <f t="shared" ref="B18:G18" si="3">B16*(1-B17)</f>
        <v>408000</v>
      </c>
      <c r="C18" s="16">
        <f t="shared" si="3"/>
        <v>416160</v>
      </c>
      <c r="D18" s="16">
        <f t="shared" si="3"/>
        <v>424483.2</v>
      </c>
      <c r="E18" s="16">
        <f t="shared" si="3"/>
        <v>432972.864</v>
      </c>
      <c r="F18" s="16">
        <f t="shared" si="3"/>
        <v>441632.32128000003</v>
      </c>
      <c r="G18" s="35">
        <f t="shared" si="3"/>
        <v>405418.47093504004</v>
      </c>
      <c r="H18" s="44"/>
      <c r="I18" s="10"/>
      <c r="J18" s="10"/>
      <c r="K18" s="10"/>
      <c r="L18" s="10"/>
    </row>
    <row r="19" spans="1:12" x14ac:dyDescent="0.25">
      <c r="A19" s="15" t="s">
        <v>126</v>
      </c>
      <c r="B19" s="16">
        <f>B7*B4*12</f>
        <v>84000</v>
      </c>
      <c r="C19" s="16">
        <f>B19*(1+B15)</f>
        <v>85680</v>
      </c>
      <c r="D19" s="16">
        <f t="shared" ref="D19:E19" si="4">C19*(1+C15)</f>
        <v>87393.600000000006</v>
      </c>
      <c r="E19" s="16">
        <f t="shared" si="4"/>
        <v>89141.472000000009</v>
      </c>
      <c r="F19" s="16">
        <f>E19*(1+E15)</f>
        <v>90924.30144000001</v>
      </c>
      <c r="G19" s="35">
        <f>F19*(1+F15)</f>
        <v>92742.787468800016</v>
      </c>
      <c r="H19" s="45" t="s">
        <v>130</v>
      </c>
      <c r="I19" s="10"/>
      <c r="J19" s="10"/>
      <c r="K19" s="10"/>
      <c r="L19" s="10"/>
    </row>
    <row r="20" spans="1:12" x14ac:dyDescent="0.25">
      <c r="A20" s="15" t="s">
        <v>121</v>
      </c>
      <c r="B20" s="16">
        <f>B8*12*B4</f>
        <v>36000</v>
      </c>
      <c r="C20" s="16">
        <f>B20*(1+B15)</f>
        <v>36720</v>
      </c>
      <c r="D20" s="16">
        <f t="shared" ref="D20:G20" si="5">C20*(1+C15)</f>
        <v>37454.400000000001</v>
      </c>
      <c r="E20" s="16">
        <f t="shared" si="5"/>
        <v>38203.488000000005</v>
      </c>
      <c r="F20" s="16">
        <f t="shared" si="5"/>
        <v>38967.557760000003</v>
      </c>
      <c r="G20" s="16">
        <f t="shared" si="5"/>
        <v>39746.908915200002</v>
      </c>
      <c r="H20" s="45"/>
      <c r="I20" s="10"/>
      <c r="J20" s="10"/>
      <c r="K20" s="10"/>
      <c r="L20" s="10"/>
    </row>
    <row r="21" spans="1:12" x14ac:dyDescent="0.25">
      <c r="A21" s="24" t="s">
        <v>26</v>
      </c>
      <c r="B21" s="18">
        <f>B18-B19-B20</f>
        <v>288000</v>
      </c>
      <c r="C21" s="18">
        <f t="shared" ref="C21:G21" si="6">C18-C19-C20</f>
        <v>293760</v>
      </c>
      <c r="D21" s="18">
        <f t="shared" si="6"/>
        <v>299635.19999999995</v>
      </c>
      <c r="E21" s="18">
        <f t="shared" si="6"/>
        <v>305627.90399999998</v>
      </c>
      <c r="F21" s="18">
        <f t="shared" si="6"/>
        <v>311740.46208000003</v>
      </c>
      <c r="G21" s="18">
        <f t="shared" si="6"/>
        <v>272928.77455104003</v>
      </c>
      <c r="H21" s="46"/>
      <c r="I21" s="29"/>
      <c r="J21" s="29"/>
      <c r="K21" s="29"/>
      <c r="L21" s="29"/>
    </row>
    <row r="22" spans="1:12" hidden="1" x14ac:dyDescent="0.25">
      <c r="A22" s="15" t="s">
        <v>22</v>
      </c>
      <c r="B22" s="14">
        <f>B21/$B$30</f>
        <v>0.10188549614596429</v>
      </c>
      <c r="C22" s="14">
        <f>C21/$B$30</f>
        <v>0.10392320606888357</v>
      </c>
      <c r="D22" s="14">
        <f>D21/$B$30</f>
        <v>0.10600167019026122</v>
      </c>
      <c r="E22" s="14">
        <f>E21/$B$30</f>
        <v>0.10812170359406646</v>
      </c>
      <c r="F22" s="14">
        <f>F21/$B$30</f>
        <v>0.1102841376659478</v>
      </c>
      <c r="G22" s="37"/>
      <c r="H22" s="47" t="s">
        <v>34</v>
      </c>
      <c r="I22" s="14"/>
      <c r="J22" s="14"/>
      <c r="K22" s="14"/>
      <c r="L22" s="29"/>
    </row>
    <row r="23" spans="1:12" x14ac:dyDescent="0.25">
      <c r="A23" s="66" t="s">
        <v>28</v>
      </c>
      <c r="B23" s="40">
        <f>1/(1+$E$7)^B10</f>
        <v>0.90909090909090906</v>
      </c>
      <c r="C23" s="40">
        <f>1/(1+$E$7)^C10</f>
        <v>0.82644628099173545</v>
      </c>
      <c r="D23" s="40">
        <f>1/(1+$E$7)^D10</f>
        <v>0.75131480090157754</v>
      </c>
      <c r="E23" s="40">
        <f>1/(1+$E$7)^E10</f>
        <v>0.68301345536507052</v>
      </c>
      <c r="F23" s="40">
        <f>1/(1+$E$7)^F10</f>
        <v>0.62092132305915493</v>
      </c>
      <c r="G23" s="50">
        <f>1/(1+$E$7)^F10</f>
        <v>0.62092132305915493</v>
      </c>
      <c r="H23" s="48" t="s">
        <v>12</v>
      </c>
      <c r="I23" s="30"/>
      <c r="J23" s="30"/>
      <c r="K23" s="30"/>
      <c r="L23" s="30"/>
    </row>
    <row r="24" spans="1:12" x14ac:dyDescent="0.25">
      <c r="A24" s="65" t="s">
        <v>27</v>
      </c>
      <c r="B24" s="41">
        <f>B21*B23</f>
        <v>261818.18181818182</v>
      </c>
      <c r="C24" s="41">
        <f>C21*C23</f>
        <v>242776.85950413221</v>
      </c>
      <c r="D24" s="41">
        <f>D21*D23</f>
        <v>225120.36063110433</v>
      </c>
      <c r="E24" s="41">
        <f>E21*E23</f>
        <v>208747.97076702403</v>
      </c>
      <c r="F24" s="41">
        <f>F21*F23</f>
        <v>193566.30016578594</v>
      </c>
      <c r="G24" s="38"/>
      <c r="H24" s="49" t="s">
        <v>13</v>
      </c>
      <c r="I24" s="31"/>
      <c r="J24" s="31"/>
      <c r="K24" s="31"/>
      <c r="L24" s="2"/>
    </row>
    <row r="25" spans="1:12" x14ac:dyDescent="0.25">
      <c r="H25" s="2"/>
      <c r="I25" s="2"/>
      <c r="J25" s="2"/>
      <c r="K25" s="2"/>
      <c r="L25" s="2"/>
    </row>
    <row r="26" spans="1:12" ht="26.4" x14ac:dyDescent="0.25">
      <c r="A26" s="61" t="s">
        <v>29</v>
      </c>
      <c r="B26" s="6">
        <f>SUM(B24:F24)</f>
        <v>1132029.6728862284</v>
      </c>
    </row>
    <row r="27" spans="1:12" ht="26.4" x14ac:dyDescent="0.25">
      <c r="A27" s="61" t="s">
        <v>21</v>
      </c>
      <c r="B27" s="6">
        <f>G21/E8</f>
        <v>2729287.7455104003</v>
      </c>
      <c r="C27" s="12" t="s">
        <v>37</v>
      </c>
      <c r="H27" s="60" t="s">
        <v>11</v>
      </c>
      <c r="I27" s="6"/>
      <c r="J27" s="6"/>
    </row>
    <row r="28" spans="1:12" ht="52.8" x14ac:dyDescent="0.25">
      <c r="A28" s="12" t="s">
        <v>20</v>
      </c>
      <c r="B28" s="5">
        <f>B27*G23</f>
        <v>1694672.9579514558</v>
      </c>
      <c r="C28" s="61" t="s">
        <v>15</v>
      </c>
      <c r="H28" s="12" t="s">
        <v>10</v>
      </c>
    </row>
    <row r="30" spans="1:12" x14ac:dyDescent="0.25">
      <c r="A30" s="55" t="s">
        <v>19</v>
      </c>
      <c r="B30" s="56">
        <f>B26+B28</f>
        <v>2826702.6308376845</v>
      </c>
      <c r="C30" s="55" t="s">
        <v>0</v>
      </c>
      <c r="D30" s="12" t="s">
        <v>16</v>
      </c>
    </row>
    <row r="31" spans="1:12" x14ac:dyDescent="0.25">
      <c r="A31" s="55" t="s">
        <v>18</v>
      </c>
      <c r="B31" s="56">
        <f>B30/2000</f>
        <v>1413.3513154188422</v>
      </c>
      <c r="C31" s="55" t="s">
        <v>129</v>
      </c>
    </row>
    <row r="32" spans="1:12" x14ac:dyDescent="0.25">
      <c r="A32" s="55" t="s">
        <v>17</v>
      </c>
      <c r="B32" s="57">
        <f>B21/B30</f>
        <v>0.10188549614596429</v>
      </c>
      <c r="C32" s="55"/>
    </row>
    <row r="34" spans="1:7" x14ac:dyDescent="0.25">
      <c r="A34" s="51"/>
      <c r="B34" s="52"/>
      <c r="C34" s="22"/>
      <c r="D34" s="51"/>
      <c r="E34" s="51"/>
      <c r="F34" s="53"/>
      <c r="G34" s="51"/>
    </row>
    <row r="35" spans="1:7" x14ac:dyDescent="0.25">
      <c r="A35" s="3"/>
      <c r="B35" s="52"/>
      <c r="C35" s="22"/>
      <c r="D35" s="51"/>
      <c r="E35" s="52"/>
      <c r="F35" s="54"/>
      <c r="G35" s="51"/>
    </row>
    <row r="36" spans="1:7" x14ac:dyDescent="0.25">
      <c r="A36" s="63"/>
      <c r="B36" s="52"/>
      <c r="C36" s="62"/>
      <c r="D36" s="51"/>
      <c r="E36" s="52"/>
      <c r="F36" s="54"/>
      <c r="G36" s="51"/>
    </row>
    <row r="37" spans="1:7" x14ac:dyDescent="0.25">
      <c r="A37" s="12"/>
      <c r="B37" s="52"/>
      <c r="C37" s="64"/>
      <c r="D37" s="51"/>
      <c r="E37" s="52"/>
      <c r="F37" s="54"/>
      <c r="G37" s="51"/>
    </row>
    <row r="38" spans="1:7" x14ac:dyDescent="0.25">
      <c r="B38" s="63"/>
      <c r="C38" s="6"/>
      <c r="D38" s="2"/>
      <c r="E38" s="2"/>
      <c r="F38" s="2"/>
      <c r="G38" s="2"/>
    </row>
    <row r="39" spans="1:7" x14ac:dyDescent="0.25">
      <c r="A39" s="12"/>
      <c r="B39" s="6"/>
      <c r="C39" s="12"/>
      <c r="D39" s="2"/>
      <c r="E39" s="2"/>
      <c r="F39" s="2"/>
      <c r="G39" s="2"/>
    </row>
    <row r="41" spans="1:7" x14ac:dyDescent="0.25">
      <c r="A41" s="12"/>
    </row>
  </sheetData>
  <pageMargins left="0.75" right="0.75" top="1" bottom="1" header="0.4921259845" footer="0.492125984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31"/>
  <sheetViews>
    <sheetView workbookViewId="0">
      <selection activeCell="E14" sqref="E14"/>
    </sheetView>
  </sheetViews>
  <sheetFormatPr defaultColWidth="9.109375" defaultRowHeight="14.4" x14ac:dyDescent="0.3"/>
  <cols>
    <col min="1" max="1" width="9.109375" style="59"/>
    <col min="2" max="2" width="36" style="59" customWidth="1"/>
    <col min="3" max="3" width="14.44140625" style="59" customWidth="1"/>
    <col min="4" max="4" width="12.109375" style="59" customWidth="1"/>
    <col min="5" max="5" width="14.109375" style="59" customWidth="1"/>
    <col min="6" max="16384" width="9.109375" style="59"/>
  </cols>
  <sheetData>
    <row r="3" spans="2:8" x14ac:dyDescent="0.3">
      <c r="B3" s="28" t="s">
        <v>2</v>
      </c>
      <c r="C3"/>
      <c r="D3" s="12" t="s">
        <v>128</v>
      </c>
      <c r="E3" s="12" t="s">
        <v>121</v>
      </c>
      <c r="F3" s="12"/>
      <c r="G3" s="12" t="s">
        <v>127</v>
      </c>
      <c r="H3"/>
    </row>
    <row r="4" spans="2:8" ht="27" x14ac:dyDescent="0.3">
      <c r="B4" s="28" t="s">
        <v>31</v>
      </c>
      <c r="C4" s="39"/>
      <c r="D4" s="12" t="s">
        <v>127</v>
      </c>
      <c r="E4" s="125" t="s">
        <v>38</v>
      </c>
      <c r="F4" s="13"/>
      <c r="G4"/>
      <c r="H4"/>
    </row>
    <row r="5" spans="2:8" ht="27" x14ac:dyDescent="0.3">
      <c r="B5" s="28" t="s">
        <v>4</v>
      </c>
      <c r="C5" s="39"/>
      <c r="D5" s="12" t="s">
        <v>127</v>
      </c>
      <c r="E5" s="125" t="s">
        <v>105</v>
      </c>
      <c r="F5" s="13"/>
      <c r="G5"/>
      <c r="H5"/>
    </row>
    <row r="6" spans="2:8" x14ac:dyDescent="0.3">
      <c r="B6" s="28" t="s">
        <v>126</v>
      </c>
      <c r="C6" s="39"/>
      <c r="D6" s="12" t="s">
        <v>127</v>
      </c>
      <c r="E6" s="70" t="s">
        <v>5</v>
      </c>
      <c r="F6" s="13"/>
      <c r="G6"/>
      <c r="H6"/>
    </row>
    <row r="7" spans="2:8" x14ac:dyDescent="0.3">
      <c r="B7" s="28"/>
      <c r="C7" s="39"/>
      <c r="D7" s="12"/>
      <c r="E7" s="70"/>
      <c r="F7" s="13"/>
      <c r="G7"/>
      <c r="H7"/>
    </row>
    <row r="8" spans="2:8" x14ac:dyDescent="0.3">
      <c r="B8"/>
      <c r="C8" s="1">
        <v>43466</v>
      </c>
      <c r="D8" s="1">
        <v>43831</v>
      </c>
      <c r="E8" s="1">
        <v>44197</v>
      </c>
      <c r="F8" s="1">
        <v>44562</v>
      </c>
      <c r="G8" s="1">
        <v>44927</v>
      </c>
      <c r="H8" s="1">
        <v>45292</v>
      </c>
    </row>
    <row r="9" spans="2:8" x14ac:dyDescent="0.3">
      <c r="B9" s="127"/>
      <c r="C9" s="130">
        <v>1</v>
      </c>
      <c r="D9" s="130">
        <f>C9+1</f>
        <v>2</v>
      </c>
      <c r="E9" s="130">
        <f t="shared" ref="E9:H10" si="0">D9+1</f>
        <v>3</v>
      </c>
      <c r="F9" s="130">
        <f t="shared" si="0"/>
        <v>4</v>
      </c>
      <c r="G9" s="130">
        <f t="shared" si="0"/>
        <v>5</v>
      </c>
      <c r="H9" s="131">
        <f t="shared" si="0"/>
        <v>6</v>
      </c>
    </row>
    <row r="10" spans="2:8" x14ac:dyDescent="0.3">
      <c r="B10" s="128"/>
      <c r="C10" s="132">
        <v>2019</v>
      </c>
      <c r="D10" s="132">
        <f>C10+1</f>
        <v>2020</v>
      </c>
      <c r="E10" s="132">
        <f t="shared" si="0"/>
        <v>2021</v>
      </c>
      <c r="F10" s="132">
        <f t="shared" si="0"/>
        <v>2022</v>
      </c>
      <c r="G10" s="132">
        <f t="shared" si="0"/>
        <v>2023</v>
      </c>
      <c r="H10" s="133">
        <f t="shared" si="0"/>
        <v>2024</v>
      </c>
    </row>
    <row r="11" spans="2:8" x14ac:dyDescent="0.3">
      <c r="B11" s="134" t="s">
        <v>31</v>
      </c>
      <c r="C11" s="135"/>
      <c r="D11" s="135"/>
      <c r="E11" s="135"/>
      <c r="F11" s="135"/>
      <c r="G11" s="135"/>
      <c r="H11" s="136"/>
    </row>
    <row r="12" spans="2:8" x14ac:dyDescent="0.3">
      <c r="B12" s="65" t="s">
        <v>4</v>
      </c>
      <c r="C12" s="137"/>
      <c r="D12" s="137"/>
      <c r="E12" s="137"/>
      <c r="F12" s="137"/>
      <c r="G12" s="137"/>
      <c r="H12" s="133"/>
    </row>
    <row r="13" spans="2:8" x14ac:dyDescent="0.3">
      <c r="B13" s="67" t="s">
        <v>106</v>
      </c>
      <c r="C13" s="138"/>
      <c r="D13" s="138"/>
      <c r="E13" s="138"/>
      <c r="F13" s="138"/>
      <c r="G13" s="138"/>
      <c r="H13" s="136"/>
    </row>
    <row r="14" spans="2:8" x14ac:dyDescent="0.3">
      <c r="B14" s="126" t="s">
        <v>38</v>
      </c>
      <c r="C14" s="17"/>
      <c r="D14" s="17"/>
      <c r="E14" s="17"/>
      <c r="F14" s="17"/>
      <c r="G14" s="17"/>
      <c r="H14" s="139"/>
    </row>
    <row r="15" spans="2:8" x14ac:dyDescent="0.3">
      <c r="B15" s="67" t="s">
        <v>107</v>
      </c>
      <c r="C15" s="16"/>
      <c r="D15" s="16"/>
      <c r="E15" s="16"/>
      <c r="F15" s="16"/>
      <c r="G15" s="16"/>
      <c r="H15" s="140"/>
    </row>
    <row r="16" spans="2:8" x14ac:dyDescent="0.3">
      <c r="B16" s="126" t="s">
        <v>25</v>
      </c>
      <c r="C16" s="17"/>
      <c r="D16" s="17"/>
      <c r="E16" s="17"/>
      <c r="F16" s="17"/>
      <c r="G16" s="17"/>
      <c r="H16" s="139"/>
    </row>
    <row r="17" spans="2:8" x14ac:dyDescent="0.3">
      <c r="B17" s="67" t="s">
        <v>23</v>
      </c>
      <c r="C17" s="16"/>
      <c r="D17" s="16"/>
      <c r="E17" s="16"/>
      <c r="F17" s="16"/>
      <c r="G17" s="16"/>
      <c r="H17" s="140"/>
    </row>
    <row r="18" spans="2:8" x14ac:dyDescent="0.3">
      <c r="B18" s="67" t="s">
        <v>126</v>
      </c>
      <c r="C18" s="16"/>
      <c r="D18" s="16"/>
      <c r="E18" s="16"/>
      <c r="F18" s="16"/>
      <c r="G18" s="16"/>
      <c r="H18" s="140"/>
    </row>
    <row r="19" spans="2:8" x14ac:dyDescent="0.3">
      <c r="B19" s="65" t="s">
        <v>121</v>
      </c>
      <c r="C19" s="16"/>
      <c r="D19" s="16"/>
      <c r="E19" s="16"/>
      <c r="F19" s="16"/>
      <c r="G19" s="16"/>
      <c r="H19" s="140"/>
    </row>
    <row r="20" spans="2:8" x14ac:dyDescent="0.3">
      <c r="B20" s="128" t="s">
        <v>108</v>
      </c>
      <c r="C20" s="18"/>
      <c r="D20" s="18"/>
      <c r="E20" s="18"/>
      <c r="F20" s="18"/>
      <c r="G20" s="18"/>
      <c r="H20" s="141"/>
    </row>
    <row r="21" spans="2:8" x14ac:dyDescent="0.3">
      <c r="B21" s="67" t="s">
        <v>109</v>
      </c>
      <c r="C21" s="142"/>
      <c r="D21" s="142"/>
      <c r="E21" s="142"/>
      <c r="F21" s="142"/>
      <c r="G21" s="142"/>
      <c r="H21" s="143"/>
    </row>
    <row r="22" spans="2:8" x14ac:dyDescent="0.3">
      <c r="B22" s="127" t="s">
        <v>28</v>
      </c>
      <c r="C22" s="144"/>
      <c r="D22" s="144"/>
      <c r="E22" s="144"/>
      <c r="F22" s="144"/>
      <c r="G22" s="144"/>
      <c r="H22" s="145"/>
    </row>
    <row r="23" spans="2:8" x14ac:dyDescent="0.3">
      <c r="B23" s="128" t="s">
        <v>110</v>
      </c>
      <c r="C23" s="41"/>
      <c r="D23" s="41"/>
      <c r="E23" s="41"/>
      <c r="F23" s="41"/>
      <c r="G23" s="41"/>
      <c r="H23" s="38"/>
    </row>
    <row r="24" spans="2:8" x14ac:dyDescent="0.3">
      <c r="B24"/>
      <c r="C24"/>
      <c r="D24"/>
      <c r="E24"/>
      <c r="F24"/>
      <c r="G24"/>
      <c r="H24"/>
    </row>
    <row r="25" spans="2:8" x14ac:dyDescent="0.3">
      <c r="B25" t="s">
        <v>111</v>
      </c>
      <c r="C25" s="6"/>
      <c r="D25"/>
      <c r="E25"/>
      <c r="F25"/>
      <c r="G25"/>
      <c r="H25"/>
    </row>
    <row r="26" spans="2:8" x14ac:dyDescent="0.3">
      <c r="B26" s="12" t="s">
        <v>112</v>
      </c>
      <c r="C26" s="6"/>
      <c r="D26" s="12"/>
      <c r="E26"/>
      <c r="F26"/>
      <c r="G26"/>
      <c r="H26"/>
    </row>
    <row r="27" spans="2:8" x14ac:dyDescent="0.3">
      <c r="B27" s="129" t="s">
        <v>113</v>
      </c>
      <c r="C27" s="5"/>
      <c r="D27" s="12"/>
      <c r="E27"/>
      <c r="F27"/>
      <c r="G27"/>
      <c r="H27"/>
    </row>
    <row r="28" spans="2:8" x14ac:dyDescent="0.3">
      <c r="B28"/>
      <c r="C28"/>
      <c r="D28"/>
      <c r="E28"/>
      <c r="F28"/>
      <c r="G28"/>
      <c r="H28"/>
    </row>
    <row r="29" spans="2:8" x14ac:dyDescent="0.3">
      <c r="B29" s="55" t="s">
        <v>114</v>
      </c>
      <c r="C29" s="56"/>
      <c r="D29" s="55" t="s">
        <v>0</v>
      </c>
      <c r="E29" s="12"/>
      <c r="F29"/>
      <c r="G29"/>
      <c r="H29"/>
    </row>
    <row r="30" spans="2:8" x14ac:dyDescent="0.3">
      <c r="B30" s="55" t="s">
        <v>115</v>
      </c>
      <c r="C30" s="56"/>
      <c r="D30" s="55" t="s">
        <v>129</v>
      </c>
      <c r="E30"/>
      <c r="F30"/>
      <c r="G30"/>
      <c r="H30"/>
    </row>
    <row r="31" spans="2:8" x14ac:dyDescent="0.3">
      <c r="B31" s="55" t="s">
        <v>17</v>
      </c>
      <c r="C31" s="57"/>
      <c r="D31" s="55"/>
      <c r="E31"/>
      <c r="F31"/>
      <c r="G31"/>
      <c r="H3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72"/>
  <sheetViews>
    <sheetView tabSelected="1" zoomScale="85" zoomScaleNormal="85" workbookViewId="0">
      <selection activeCell="D22" sqref="D22"/>
    </sheetView>
  </sheetViews>
  <sheetFormatPr defaultColWidth="9.109375" defaultRowHeight="14.4" x14ac:dyDescent="0.3"/>
  <cols>
    <col min="1" max="1" width="9.109375" style="59"/>
    <col min="2" max="2" width="32.33203125" style="59" customWidth="1"/>
    <col min="3" max="3" width="17.33203125" style="59" customWidth="1"/>
    <col min="4" max="4" width="19.6640625" style="59" customWidth="1"/>
    <col min="5" max="5" width="16.33203125" style="59" customWidth="1"/>
    <col min="6" max="6" width="21.109375" style="59" customWidth="1"/>
    <col min="7" max="7" width="15" style="59" customWidth="1"/>
    <col min="8" max="8" width="20.5546875" style="59" customWidth="1"/>
    <col min="9" max="9" width="12" style="59" customWidth="1"/>
    <col min="10" max="10" width="21.33203125" style="59" customWidth="1"/>
    <col min="11" max="11" width="26.44140625" style="59" customWidth="1"/>
    <col min="12" max="12" width="11.5546875" style="59" customWidth="1"/>
    <col min="13" max="13" width="16.109375" style="59" customWidth="1"/>
    <col min="14" max="14" width="9.109375" style="59"/>
    <col min="15" max="15" width="27.109375" style="59" customWidth="1"/>
    <col min="16" max="16" width="11.88671875" style="59" customWidth="1"/>
    <col min="17" max="17" width="5.6640625" style="59" customWidth="1"/>
    <col min="18" max="18" width="14" style="59" customWidth="1"/>
    <col min="19" max="21" width="9.109375" style="59"/>
    <col min="22" max="22" width="16.109375" style="59" customWidth="1"/>
    <col min="23" max="23" width="15.44140625" style="59" customWidth="1"/>
    <col min="24" max="16384" width="9.109375" style="59"/>
  </cols>
  <sheetData>
    <row r="1" spans="2:39" ht="14.25" customHeight="1" x14ac:dyDescent="0.3">
      <c r="C1" s="78"/>
      <c r="D1" s="78"/>
      <c r="E1" s="79"/>
      <c r="F1" s="79"/>
      <c r="G1" s="79"/>
      <c r="H1" s="79"/>
      <c r="I1" s="79"/>
      <c r="J1" s="79"/>
      <c r="K1" s="78"/>
      <c r="L1" s="78"/>
      <c r="M1" s="78"/>
      <c r="N1" s="78"/>
      <c r="O1" s="78"/>
      <c r="P1" s="78"/>
      <c r="Q1" s="78"/>
      <c r="R1" s="80"/>
    </row>
    <row r="2" spans="2:39" ht="15.6" x14ac:dyDescent="0.3">
      <c r="Z2" s="84"/>
      <c r="AB2" s="84"/>
      <c r="AC2" s="84"/>
      <c r="AD2" s="84"/>
      <c r="AE2" s="84"/>
      <c r="AF2" s="84"/>
      <c r="AG2" s="84"/>
      <c r="AH2" s="84"/>
      <c r="AI2" s="84"/>
      <c r="AJ2" s="84"/>
      <c r="AK2" s="84"/>
      <c r="AL2" s="84"/>
      <c r="AM2" s="84"/>
    </row>
    <row r="3" spans="2:39" ht="15.6" x14ac:dyDescent="0.3">
      <c r="B3" s="90" t="s">
        <v>102</v>
      </c>
      <c r="C3" s="83"/>
      <c r="D3" s="84"/>
      <c r="E3" s="81"/>
      <c r="F3" s="84"/>
      <c r="G3" s="81"/>
      <c r="H3" s="84"/>
      <c r="I3" s="81"/>
      <c r="J3" s="84"/>
      <c r="K3" s="81"/>
      <c r="L3" s="81"/>
      <c r="M3" s="81"/>
      <c r="N3" s="81"/>
      <c r="O3" s="81"/>
      <c r="P3" s="81"/>
      <c r="Q3" s="81"/>
      <c r="R3" s="81"/>
      <c r="S3" s="81"/>
      <c r="T3" s="81"/>
      <c r="U3" s="81"/>
      <c r="V3" s="81"/>
      <c r="W3" s="82"/>
      <c r="X3" s="81"/>
      <c r="Y3" s="81"/>
      <c r="Z3" s="81"/>
      <c r="AA3" s="81"/>
      <c r="AB3" s="81"/>
      <c r="AC3" s="81"/>
      <c r="AD3" s="81"/>
      <c r="AE3" s="81"/>
      <c r="AF3" s="81"/>
      <c r="AG3" s="81"/>
      <c r="AH3" s="81"/>
      <c r="AI3" s="81"/>
      <c r="AJ3" s="81"/>
      <c r="AK3" s="81"/>
      <c r="AL3" s="81"/>
      <c r="AM3" s="81"/>
    </row>
    <row r="4" spans="2:39" ht="15.6" x14ac:dyDescent="0.3">
      <c r="B4" s="93"/>
      <c r="C4" s="121"/>
      <c r="D4" s="96"/>
      <c r="E4" s="121"/>
      <c r="F4" s="96"/>
      <c r="G4" s="121"/>
      <c r="H4" s="96"/>
      <c r="I4" s="121"/>
      <c r="J4" s="96"/>
      <c r="K4" s="121"/>
      <c r="L4" s="96"/>
      <c r="M4" s="81"/>
      <c r="N4" s="81"/>
      <c r="O4" s="81"/>
      <c r="P4" s="81"/>
      <c r="Q4" s="81"/>
      <c r="R4" s="81"/>
      <c r="S4" s="81"/>
      <c r="T4" s="81"/>
      <c r="U4" s="81"/>
      <c r="V4" s="81"/>
      <c r="W4" s="82"/>
      <c r="X4" s="81"/>
      <c r="Y4" s="81"/>
      <c r="Z4" s="81"/>
      <c r="AA4" s="81"/>
      <c r="AB4" s="81"/>
      <c r="AC4" s="81"/>
      <c r="AD4" s="81"/>
      <c r="AE4" s="81"/>
      <c r="AF4" s="81"/>
      <c r="AG4" s="81"/>
      <c r="AH4" s="81"/>
      <c r="AI4" s="81"/>
      <c r="AJ4" s="81"/>
      <c r="AK4" s="81"/>
      <c r="AL4" s="81"/>
      <c r="AM4" s="81"/>
    </row>
    <row r="5" spans="2:39" ht="15.6" x14ac:dyDescent="0.3">
      <c r="B5" s="85"/>
      <c r="C5" s="118" t="s">
        <v>51</v>
      </c>
      <c r="D5" s="88" t="s">
        <v>72</v>
      </c>
      <c r="E5" s="118" t="s">
        <v>52</v>
      </c>
      <c r="F5" s="88" t="s">
        <v>72</v>
      </c>
      <c r="G5" s="118" t="s">
        <v>53</v>
      </c>
      <c r="H5" s="88" t="s">
        <v>72</v>
      </c>
      <c r="I5" s="118" t="s">
        <v>54</v>
      </c>
      <c r="J5" s="88" t="s">
        <v>72</v>
      </c>
      <c r="K5" s="118" t="s">
        <v>63</v>
      </c>
      <c r="L5" s="88"/>
      <c r="M5" s="81"/>
      <c r="N5" s="81"/>
      <c r="O5" s="81"/>
      <c r="P5" s="81"/>
      <c r="Q5" s="81"/>
      <c r="R5" s="81"/>
      <c r="S5" s="81"/>
      <c r="T5" s="81"/>
      <c r="U5" s="81"/>
      <c r="V5" s="81"/>
      <c r="W5" s="82"/>
      <c r="X5" s="81"/>
      <c r="Y5" s="81"/>
      <c r="Z5" s="81"/>
      <c r="AA5" s="81"/>
      <c r="AB5" s="81"/>
      <c r="AC5" s="81"/>
      <c r="AD5" s="81"/>
      <c r="AE5" s="81"/>
      <c r="AF5" s="81"/>
      <c r="AG5" s="81"/>
      <c r="AH5" s="81"/>
      <c r="AI5" s="81"/>
      <c r="AJ5" s="81"/>
      <c r="AK5" s="81"/>
      <c r="AL5" s="81"/>
      <c r="AM5" s="81"/>
    </row>
    <row r="6" spans="2:39" ht="15.6" x14ac:dyDescent="0.3">
      <c r="B6" s="86" t="s">
        <v>75</v>
      </c>
      <c r="C6" s="156" t="s">
        <v>44</v>
      </c>
      <c r="D6" s="157"/>
      <c r="E6" s="157" t="s">
        <v>79</v>
      </c>
      <c r="F6" s="157"/>
      <c r="G6" s="157" t="s">
        <v>44</v>
      </c>
      <c r="H6" s="157"/>
      <c r="I6" s="157" t="s">
        <v>44</v>
      </c>
      <c r="J6" s="157"/>
      <c r="K6" s="157" t="s">
        <v>79</v>
      </c>
      <c r="L6" s="84"/>
      <c r="M6" s="81"/>
      <c r="N6" s="81"/>
      <c r="O6" s="81"/>
      <c r="P6" s="81"/>
      <c r="Q6" s="81"/>
      <c r="R6" s="81"/>
      <c r="S6" s="81"/>
      <c r="T6" s="81"/>
      <c r="U6" s="81"/>
      <c r="V6" s="81"/>
      <c r="W6" s="82"/>
      <c r="X6" s="81"/>
      <c r="Y6" s="81"/>
      <c r="Z6" s="81"/>
      <c r="AA6" s="81"/>
      <c r="AB6" s="81"/>
      <c r="AC6" s="81"/>
      <c r="AD6" s="81"/>
      <c r="AE6" s="81"/>
      <c r="AF6" s="81"/>
      <c r="AG6" s="81"/>
      <c r="AH6" s="81"/>
      <c r="AI6" s="81"/>
      <c r="AJ6" s="81"/>
      <c r="AK6" s="81"/>
      <c r="AL6" s="81"/>
      <c r="AM6" s="81"/>
    </row>
    <row r="7" spans="2:39" ht="15.6" x14ac:dyDescent="0.3">
      <c r="B7" s="86" t="s">
        <v>42</v>
      </c>
      <c r="C7" s="156" t="s">
        <v>80</v>
      </c>
      <c r="D7" s="157"/>
      <c r="E7" s="157" t="s">
        <v>80</v>
      </c>
      <c r="F7" s="157"/>
      <c r="G7" s="157" t="s">
        <v>80</v>
      </c>
      <c r="H7" s="157"/>
      <c r="I7" s="157" t="s">
        <v>80</v>
      </c>
      <c r="J7" s="157"/>
      <c r="K7" s="157" t="s">
        <v>80</v>
      </c>
      <c r="L7" s="84"/>
      <c r="M7" s="81"/>
      <c r="N7" s="81"/>
      <c r="O7" s="81"/>
      <c r="P7" s="81"/>
      <c r="Q7" s="81"/>
      <c r="R7" s="81"/>
      <c r="S7" s="81"/>
      <c r="T7" s="81"/>
      <c r="U7" s="81"/>
      <c r="V7" s="81"/>
      <c r="W7" s="82"/>
      <c r="X7" s="81"/>
      <c r="Y7" s="81"/>
      <c r="Z7" s="81"/>
      <c r="AA7" s="81"/>
      <c r="AB7" s="81"/>
      <c r="AC7" s="81"/>
      <c r="AD7" s="81"/>
      <c r="AE7" s="81"/>
      <c r="AF7" s="81"/>
      <c r="AG7" s="81"/>
      <c r="AH7" s="81"/>
      <c r="AI7" s="81"/>
      <c r="AJ7" s="81"/>
      <c r="AK7" s="81"/>
      <c r="AL7" s="81"/>
      <c r="AM7" s="81"/>
    </row>
    <row r="8" spans="2:39" ht="15.6" x14ac:dyDescent="0.3">
      <c r="B8" s="86" t="s">
        <v>43</v>
      </c>
      <c r="C8" s="156" t="s">
        <v>64</v>
      </c>
      <c r="D8" s="157"/>
      <c r="E8" s="157" t="s">
        <v>64</v>
      </c>
      <c r="F8" s="157"/>
      <c r="G8" s="157" t="s">
        <v>65</v>
      </c>
      <c r="H8" s="158"/>
      <c r="I8" s="157" t="s">
        <v>65</v>
      </c>
      <c r="J8" s="158"/>
      <c r="K8" s="157" t="s">
        <v>64</v>
      </c>
      <c r="L8" s="84"/>
    </row>
    <row r="9" spans="2:39" ht="31.2" x14ac:dyDescent="0.3">
      <c r="B9" s="120" t="s">
        <v>45</v>
      </c>
      <c r="C9" s="159" t="s">
        <v>81</v>
      </c>
      <c r="D9" s="160"/>
      <c r="E9" s="160" t="s">
        <v>82</v>
      </c>
      <c r="F9" s="160" t="s">
        <v>69</v>
      </c>
      <c r="G9" s="160" t="s">
        <v>83</v>
      </c>
      <c r="H9" s="156" t="s">
        <v>71</v>
      </c>
      <c r="I9" s="160" t="s">
        <v>84</v>
      </c>
      <c r="J9" s="156" t="s">
        <v>71</v>
      </c>
      <c r="K9" s="156" t="s">
        <v>85</v>
      </c>
      <c r="L9" s="122"/>
    </row>
    <row r="10" spans="2:39" ht="15.6" x14ac:dyDescent="0.3">
      <c r="B10" s="86" t="s">
        <v>131</v>
      </c>
      <c r="C10" s="156">
        <v>58</v>
      </c>
      <c r="D10" s="157"/>
      <c r="E10" s="157">
        <v>120</v>
      </c>
      <c r="F10" s="157" t="s">
        <v>73</v>
      </c>
      <c r="G10" s="157">
        <v>64</v>
      </c>
      <c r="H10" s="157" t="s">
        <v>66</v>
      </c>
      <c r="I10" s="157">
        <v>79</v>
      </c>
      <c r="J10" s="157" t="s">
        <v>73</v>
      </c>
      <c r="K10" s="157">
        <v>90</v>
      </c>
    </row>
    <row r="11" spans="2:39" ht="15.6" x14ac:dyDescent="0.3">
      <c r="B11" s="86" t="s">
        <v>104</v>
      </c>
      <c r="C11" s="156">
        <v>1958</v>
      </c>
      <c r="D11" s="157"/>
      <c r="E11" s="157">
        <v>1970</v>
      </c>
      <c r="F11" s="157" t="s">
        <v>67</v>
      </c>
      <c r="G11" s="157">
        <v>1980</v>
      </c>
      <c r="H11" s="157"/>
      <c r="I11" s="157">
        <v>1958</v>
      </c>
      <c r="J11" s="157" t="s">
        <v>67</v>
      </c>
      <c r="K11" s="157">
        <v>1980</v>
      </c>
    </row>
    <row r="12" spans="2:39" ht="15.6" x14ac:dyDescent="0.3">
      <c r="B12" s="86" t="s">
        <v>55</v>
      </c>
      <c r="C12" s="156">
        <v>1</v>
      </c>
      <c r="D12" s="157"/>
      <c r="E12" s="157">
        <v>2</v>
      </c>
      <c r="F12" s="157"/>
      <c r="G12" s="157">
        <v>2</v>
      </c>
      <c r="H12" s="157"/>
      <c r="I12" s="157">
        <v>2</v>
      </c>
      <c r="J12" s="157"/>
      <c r="K12" s="157">
        <v>2</v>
      </c>
    </row>
    <row r="13" spans="2:39" ht="31.2" x14ac:dyDescent="0.3">
      <c r="B13" s="86" t="s">
        <v>56</v>
      </c>
      <c r="C13" s="160" t="s">
        <v>47</v>
      </c>
      <c r="D13" s="161"/>
      <c r="E13" s="157" t="s">
        <v>48</v>
      </c>
      <c r="F13" s="157"/>
      <c r="G13" s="157" t="s">
        <v>49</v>
      </c>
      <c r="H13" s="157"/>
      <c r="I13" s="161" t="s">
        <v>50</v>
      </c>
      <c r="J13" s="157"/>
      <c r="K13" s="157" t="s">
        <v>50</v>
      </c>
    </row>
    <row r="14" spans="2:39" ht="15.6" x14ac:dyDescent="0.3">
      <c r="B14" s="86" t="s">
        <v>103</v>
      </c>
      <c r="C14" s="156">
        <v>1</v>
      </c>
      <c r="D14" s="157"/>
      <c r="E14" s="157">
        <v>1</v>
      </c>
      <c r="F14" s="157"/>
      <c r="G14" s="157">
        <v>1</v>
      </c>
      <c r="H14" s="157"/>
      <c r="I14" s="157">
        <v>2</v>
      </c>
      <c r="J14" s="157"/>
      <c r="K14" s="157">
        <v>1</v>
      </c>
    </row>
    <row r="15" spans="2:39" ht="15.6" x14ac:dyDescent="0.3">
      <c r="B15" s="86" t="s">
        <v>76</v>
      </c>
      <c r="C15" s="156">
        <v>1</v>
      </c>
      <c r="D15" s="157"/>
      <c r="E15" s="157">
        <v>2</v>
      </c>
      <c r="F15" s="157"/>
      <c r="G15" s="157">
        <v>3</v>
      </c>
      <c r="H15" s="157"/>
      <c r="I15" s="157">
        <v>3</v>
      </c>
      <c r="J15" s="157"/>
      <c r="K15" s="157">
        <v>1</v>
      </c>
    </row>
    <row r="16" spans="2:39" ht="15.6" x14ac:dyDescent="0.3">
      <c r="B16" s="87" t="s">
        <v>77</v>
      </c>
      <c r="C16" s="156">
        <v>88000</v>
      </c>
      <c r="D16" s="157"/>
      <c r="E16" s="157">
        <v>200000</v>
      </c>
      <c r="F16" s="157"/>
      <c r="G16" s="157">
        <v>78000</v>
      </c>
      <c r="H16" s="157"/>
      <c r="I16" s="157">
        <v>95000</v>
      </c>
      <c r="J16" s="157"/>
      <c r="K16" s="157" t="s">
        <v>46</v>
      </c>
    </row>
    <row r="17" spans="2:12" ht="15.6" x14ac:dyDescent="0.3">
      <c r="B17" s="86" t="s">
        <v>129</v>
      </c>
      <c r="C17" s="162">
        <f>C16/C10</f>
        <v>1517.2413793103449</v>
      </c>
      <c r="D17" s="157"/>
      <c r="E17" s="163">
        <f>E16/E10</f>
        <v>1666.6666666666667</v>
      </c>
      <c r="F17" s="163"/>
      <c r="G17" s="163">
        <f>G16/G10</f>
        <v>1218.75</v>
      </c>
      <c r="H17" s="163"/>
      <c r="I17" s="163">
        <f>I16/I10</f>
        <v>1202.5316455696202</v>
      </c>
      <c r="J17" s="157"/>
      <c r="K17" s="157" t="s">
        <v>46</v>
      </c>
    </row>
    <row r="18" spans="2:12" ht="15.6" x14ac:dyDescent="0.3">
      <c r="B18" s="86" t="s">
        <v>39</v>
      </c>
      <c r="C18" s="156" t="s">
        <v>57</v>
      </c>
      <c r="D18" s="157"/>
      <c r="E18" s="157" t="s">
        <v>62</v>
      </c>
      <c r="F18" s="157" t="s">
        <v>74</v>
      </c>
      <c r="G18" s="157" t="s">
        <v>41</v>
      </c>
      <c r="H18" s="157" t="s">
        <v>68</v>
      </c>
      <c r="I18" s="158" t="s">
        <v>40</v>
      </c>
      <c r="J18" s="158" t="s">
        <v>70</v>
      </c>
      <c r="K18" s="157" t="s">
        <v>40</v>
      </c>
    </row>
    <row r="19" spans="2:12" ht="15.6" x14ac:dyDescent="0.3">
      <c r="B19" s="86" t="s">
        <v>125</v>
      </c>
      <c r="C19" s="154">
        <v>43497</v>
      </c>
      <c r="D19" s="157"/>
      <c r="E19" s="155">
        <v>43299</v>
      </c>
      <c r="F19" s="157"/>
      <c r="G19" s="155">
        <v>43118</v>
      </c>
      <c r="H19" s="157"/>
      <c r="I19" s="155">
        <v>42551</v>
      </c>
      <c r="J19" s="157"/>
      <c r="K19" s="157" t="s">
        <v>46</v>
      </c>
    </row>
    <row r="20" spans="2:12" ht="31.2" x14ac:dyDescent="0.3">
      <c r="B20" s="86" t="s">
        <v>78</v>
      </c>
      <c r="C20" s="160" t="s">
        <v>60</v>
      </c>
      <c r="D20" s="161"/>
      <c r="E20" s="157" t="s">
        <v>58</v>
      </c>
      <c r="F20" s="157"/>
      <c r="G20" s="161" t="s">
        <v>61</v>
      </c>
      <c r="H20" s="161"/>
      <c r="I20" s="157" t="s">
        <v>59</v>
      </c>
      <c r="J20" s="157"/>
      <c r="K20" s="157" t="s">
        <v>58</v>
      </c>
    </row>
    <row r="21" spans="2:12" ht="15.6" x14ac:dyDescent="0.3">
      <c r="B21" s="94"/>
      <c r="C21" s="114"/>
      <c r="D21" s="115"/>
      <c r="E21" s="112"/>
      <c r="F21" s="112"/>
      <c r="G21" s="115"/>
      <c r="H21" s="115"/>
      <c r="I21" s="112"/>
      <c r="J21" s="112"/>
      <c r="K21" s="112"/>
      <c r="L21" s="119"/>
    </row>
    <row r="22" spans="2:12" ht="165" customHeight="1" x14ac:dyDescent="0.3">
      <c r="B22" s="91"/>
      <c r="C22" s="113"/>
      <c r="D22" s="116"/>
      <c r="E22" s="117"/>
      <c r="F22" s="116"/>
      <c r="G22" s="113"/>
      <c r="H22" s="116"/>
      <c r="I22" s="113"/>
      <c r="J22" s="116"/>
      <c r="K22" s="113"/>
    </row>
    <row r="23" spans="2:12" x14ac:dyDescent="0.3">
      <c r="B23" s="89"/>
      <c r="C23" s="89"/>
      <c r="D23" s="89"/>
      <c r="E23" s="89"/>
      <c r="F23" s="89"/>
      <c r="G23" s="89"/>
      <c r="H23" s="89"/>
      <c r="I23" s="89"/>
      <c r="J23" s="89"/>
      <c r="K23" s="89"/>
    </row>
    <row r="24" spans="2:12" x14ac:dyDescent="0.3">
      <c r="C24" s="89"/>
      <c r="D24" s="89"/>
      <c r="E24" s="89"/>
      <c r="F24" s="89"/>
      <c r="G24" s="89"/>
      <c r="H24" s="89"/>
      <c r="I24" s="89"/>
      <c r="J24" s="89"/>
      <c r="K24" s="89"/>
    </row>
    <row r="25" spans="2:12" x14ac:dyDescent="0.3">
      <c r="C25" s="90"/>
    </row>
    <row r="27" spans="2:12" x14ac:dyDescent="0.3">
      <c r="C27" s="90"/>
    </row>
    <row r="31" spans="2:12" x14ac:dyDescent="0.3">
      <c r="C31" s="77"/>
      <c r="D31" s="77"/>
      <c r="E31" s="77"/>
      <c r="F31" s="77"/>
      <c r="G31" s="77"/>
    </row>
    <row r="32" spans="2:12" x14ac:dyDescent="0.3">
      <c r="F32" s="77"/>
      <c r="G32" s="77"/>
    </row>
    <row r="34" spans="3:7" x14ac:dyDescent="0.3">
      <c r="C34" s="77"/>
      <c r="D34" s="77"/>
      <c r="E34" s="77"/>
      <c r="F34" s="77"/>
      <c r="G34" s="77"/>
    </row>
    <row r="62" spans="2:32" x14ac:dyDescent="0.3">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row>
    <row r="63" spans="2:32" x14ac:dyDescent="0.3">
      <c r="B63" s="93"/>
      <c r="C63" s="94"/>
      <c r="D63" s="94"/>
      <c r="E63" s="94"/>
      <c r="F63" s="94"/>
      <c r="G63" s="94"/>
      <c r="H63" s="94"/>
      <c r="I63" s="94"/>
      <c r="J63" s="94"/>
      <c r="K63" s="94"/>
      <c r="L63" s="94"/>
      <c r="M63" s="94"/>
      <c r="N63" s="94"/>
      <c r="O63" s="94"/>
      <c r="P63" s="94"/>
      <c r="Q63" s="94"/>
      <c r="R63" s="95"/>
      <c r="S63" s="95"/>
      <c r="T63" s="94"/>
      <c r="U63" s="94"/>
      <c r="V63" s="94"/>
      <c r="W63" s="94"/>
      <c r="X63" s="94"/>
      <c r="Y63" s="94"/>
      <c r="Z63" s="92"/>
      <c r="AA63" s="92"/>
      <c r="AB63" s="92"/>
      <c r="AC63" s="92"/>
      <c r="AD63" s="92"/>
      <c r="AE63" s="92"/>
      <c r="AF63" s="92"/>
    </row>
    <row r="64" spans="2:32" ht="15.6" x14ac:dyDescent="0.3">
      <c r="B64" s="96"/>
      <c r="C64" s="97"/>
      <c r="D64" s="97"/>
      <c r="E64" s="97"/>
      <c r="F64" s="97"/>
      <c r="G64" s="97"/>
      <c r="H64" s="97"/>
      <c r="I64" s="98"/>
      <c r="J64" s="98"/>
      <c r="K64" s="99"/>
      <c r="L64" s="97"/>
      <c r="M64" s="97"/>
      <c r="N64" s="97"/>
      <c r="O64" s="99"/>
      <c r="P64" s="97"/>
      <c r="Q64" s="97"/>
      <c r="R64" s="97"/>
      <c r="S64" s="97"/>
      <c r="T64" s="97"/>
      <c r="U64" s="97"/>
      <c r="V64" s="97"/>
      <c r="W64" s="100"/>
      <c r="X64" s="99"/>
      <c r="Y64" s="97"/>
      <c r="Z64" s="92"/>
      <c r="AA64" s="92"/>
      <c r="AB64" s="92"/>
      <c r="AC64" s="92"/>
      <c r="AD64" s="92"/>
      <c r="AE64" s="92"/>
      <c r="AF64" s="92"/>
    </row>
    <row r="65" spans="2:32" ht="15.6" x14ac:dyDescent="0.3">
      <c r="B65" s="96"/>
      <c r="C65" s="97"/>
      <c r="D65" s="97"/>
      <c r="E65" s="97"/>
      <c r="F65" s="97"/>
      <c r="G65" s="97"/>
      <c r="H65" s="97"/>
      <c r="I65" s="98"/>
      <c r="J65" s="98"/>
      <c r="K65" s="99"/>
      <c r="L65" s="97"/>
      <c r="M65" s="97"/>
      <c r="N65" s="97"/>
      <c r="O65" s="97"/>
      <c r="P65" s="97"/>
      <c r="Q65" s="97"/>
      <c r="R65" s="97"/>
      <c r="S65" s="97"/>
      <c r="T65" s="97"/>
      <c r="U65" s="97"/>
      <c r="V65" s="97"/>
      <c r="W65" s="100"/>
      <c r="X65" s="97"/>
      <c r="Y65" s="97"/>
      <c r="Z65" s="92"/>
      <c r="AA65" s="92"/>
      <c r="AB65" s="92"/>
      <c r="AC65" s="92"/>
      <c r="AD65" s="92"/>
      <c r="AE65" s="92"/>
      <c r="AF65" s="92"/>
    </row>
    <row r="66" spans="2:32" ht="15.6" x14ac:dyDescent="0.3">
      <c r="B66" s="96"/>
      <c r="C66" s="97"/>
      <c r="D66" s="97"/>
      <c r="E66" s="97"/>
      <c r="F66" s="97"/>
      <c r="G66" s="97"/>
      <c r="H66" s="97"/>
      <c r="I66" s="98"/>
      <c r="J66" s="98"/>
      <c r="K66" s="99"/>
      <c r="L66" s="97"/>
      <c r="M66" s="97"/>
      <c r="N66" s="97"/>
      <c r="O66" s="97"/>
      <c r="P66" s="97"/>
      <c r="Q66" s="97"/>
      <c r="R66" s="97"/>
      <c r="S66" s="97"/>
      <c r="T66" s="97"/>
      <c r="U66" s="97"/>
      <c r="V66" s="97"/>
      <c r="W66" s="100"/>
      <c r="X66" s="99"/>
      <c r="Y66" s="97"/>
      <c r="Z66" s="92"/>
      <c r="AA66" s="92"/>
      <c r="AB66" s="92"/>
      <c r="AC66" s="92"/>
      <c r="AD66" s="92"/>
      <c r="AE66" s="92"/>
      <c r="AF66" s="92"/>
    </row>
    <row r="67" spans="2:32" ht="15.6" x14ac:dyDescent="0.3">
      <c r="B67" s="96"/>
      <c r="C67" s="97"/>
      <c r="D67" s="97"/>
      <c r="E67" s="97"/>
      <c r="F67" s="97"/>
      <c r="G67" s="97"/>
      <c r="H67" s="97"/>
      <c r="I67" s="98"/>
      <c r="J67" s="98"/>
      <c r="K67" s="99"/>
      <c r="L67" s="97"/>
      <c r="M67" s="97"/>
      <c r="N67" s="97"/>
      <c r="O67" s="97"/>
      <c r="P67" s="97"/>
      <c r="Q67" s="97"/>
      <c r="R67" s="97"/>
      <c r="S67" s="97"/>
      <c r="T67" s="97"/>
      <c r="U67" s="97"/>
      <c r="V67" s="97"/>
      <c r="W67" s="100"/>
      <c r="X67" s="97"/>
      <c r="Y67" s="97"/>
      <c r="Z67" s="92"/>
      <c r="AA67" s="92"/>
      <c r="AB67" s="92"/>
      <c r="AC67" s="92"/>
      <c r="AD67" s="92"/>
      <c r="AE67" s="92"/>
      <c r="AF67" s="92"/>
    </row>
    <row r="68" spans="2:32" ht="15.6" x14ac:dyDescent="0.3">
      <c r="B68" s="96"/>
      <c r="C68" s="97"/>
      <c r="D68" s="97"/>
      <c r="E68" s="97"/>
      <c r="F68" s="97"/>
      <c r="G68" s="97"/>
      <c r="H68" s="97"/>
      <c r="I68" s="98"/>
      <c r="J68" s="98"/>
      <c r="K68" s="97"/>
      <c r="L68" s="97"/>
      <c r="M68" s="97"/>
      <c r="N68" s="97"/>
      <c r="O68" s="101"/>
      <c r="P68" s="97"/>
      <c r="Q68" s="97"/>
      <c r="R68" s="97"/>
      <c r="S68" s="97"/>
      <c r="T68" s="97"/>
      <c r="U68" s="97"/>
      <c r="V68" s="97"/>
      <c r="W68" s="100"/>
      <c r="X68" s="97"/>
      <c r="Y68" s="97"/>
      <c r="Z68" s="92"/>
      <c r="AA68" s="92"/>
      <c r="AB68" s="92"/>
      <c r="AC68" s="92"/>
      <c r="AD68" s="92"/>
      <c r="AE68" s="92"/>
      <c r="AF68" s="92"/>
    </row>
    <row r="69" spans="2:32" ht="15.6" x14ac:dyDescent="0.3">
      <c r="B69" s="92"/>
      <c r="C69" s="97"/>
      <c r="D69" s="97"/>
      <c r="E69" s="97"/>
      <c r="F69" s="97"/>
      <c r="G69" s="97"/>
      <c r="H69" s="97"/>
      <c r="I69" s="97"/>
      <c r="J69" s="97"/>
      <c r="K69" s="97"/>
      <c r="L69" s="97"/>
      <c r="M69" s="97"/>
      <c r="N69" s="97"/>
      <c r="O69" s="97"/>
      <c r="P69" s="97"/>
      <c r="Q69" s="97"/>
      <c r="R69" s="97"/>
      <c r="S69" s="97"/>
      <c r="T69" s="97"/>
      <c r="U69" s="97"/>
      <c r="V69" s="97"/>
      <c r="W69" s="100"/>
      <c r="X69" s="97"/>
      <c r="Y69" s="97"/>
      <c r="Z69" s="92"/>
      <c r="AA69" s="92"/>
      <c r="AB69" s="92"/>
      <c r="AC69" s="92"/>
      <c r="AD69" s="92"/>
      <c r="AE69" s="92"/>
      <c r="AF69" s="92"/>
    </row>
    <row r="70" spans="2:32" ht="15.6" x14ac:dyDescent="0.3">
      <c r="B70" s="92"/>
      <c r="C70" s="97"/>
      <c r="D70" s="97"/>
      <c r="E70" s="97"/>
      <c r="F70" s="97"/>
      <c r="G70" s="97"/>
      <c r="H70" s="97"/>
      <c r="I70" s="97"/>
      <c r="J70" s="97"/>
      <c r="K70" s="97"/>
      <c r="L70" s="97"/>
      <c r="M70" s="97"/>
      <c r="N70" s="97"/>
      <c r="O70" s="97"/>
      <c r="P70" s="97"/>
      <c r="Q70" s="97"/>
      <c r="R70" s="97"/>
      <c r="S70" s="97"/>
      <c r="T70" s="97"/>
      <c r="U70" s="97"/>
      <c r="V70" s="97"/>
      <c r="W70" s="100"/>
      <c r="X70" s="97"/>
      <c r="Y70" s="97"/>
      <c r="Z70" s="92"/>
      <c r="AA70" s="92"/>
      <c r="AB70" s="92"/>
      <c r="AC70" s="92"/>
      <c r="AD70" s="92"/>
      <c r="AE70" s="92"/>
      <c r="AF70" s="92"/>
    </row>
    <row r="71" spans="2:32" x14ac:dyDescent="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2:32" x14ac:dyDescent="0.3">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73" zoomScaleNormal="73" zoomScaleSheetLayoutView="50" zoomScalePageLayoutView="70" workbookViewId="0">
      <selection activeCell="A16" sqref="A16:K17"/>
    </sheetView>
  </sheetViews>
  <sheetFormatPr defaultColWidth="9.109375" defaultRowHeight="15" x14ac:dyDescent="0.25"/>
  <cols>
    <col min="1" max="1" width="28.44140625" style="102" customWidth="1"/>
    <col min="2" max="2" width="19.88671875" style="102" customWidth="1"/>
    <col min="3" max="3" width="14.6640625" style="102" customWidth="1"/>
    <col min="4" max="4" width="43.44140625" style="102" customWidth="1"/>
    <col min="5" max="5" width="17.88671875" style="102" customWidth="1"/>
    <col min="6" max="6" width="14.5546875" style="102" customWidth="1"/>
    <col min="7" max="7" width="14.33203125" style="102" customWidth="1"/>
    <col min="8" max="8" width="18.44140625" style="102" customWidth="1"/>
    <col min="9" max="9" width="12" style="102" customWidth="1"/>
    <col min="10" max="10" width="14.88671875" style="102" bestFit="1" customWidth="1"/>
    <col min="11" max="16384" width="9.109375" style="102"/>
  </cols>
  <sheetData>
    <row r="1" spans="1:11" ht="15.6" x14ac:dyDescent="0.3">
      <c r="A1" s="110"/>
      <c r="B1" s="110"/>
      <c r="C1" s="110"/>
      <c r="D1" s="110"/>
      <c r="E1" s="110"/>
      <c r="F1" s="110"/>
      <c r="G1" s="111">
        <v>43585</v>
      </c>
      <c r="H1" s="110"/>
      <c r="I1" s="110" t="s">
        <v>1</v>
      </c>
      <c r="J1" s="103"/>
    </row>
    <row r="2" spans="1:11" ht="15.6" x14ac:dyDescent="0.3">
      <c r="A2" s="103"/>
      <c r="B2" s="103"/>
      <c r="C2" s="103"/>
      <c r="D2" s="103"/>
      <c r="E2" s="103"/>
      <c r="F2" s="103"/>
      <c r="G2" s="103"/>
      <c r="H2" s="103"/>
      <c r="I2" s="103"/>
      <c r="J2" s="103"/>
    </row>
    <row r="3" spans="1:11" ht="18" customHeight="1" x14ac:dyDescent="0.25">
      <c r="A3" s="169" t="s">
        <v>122</v>
      </c>
      <c r="B3" s="169"/>
      <c r="C3" s="169"/>
      <c r="D3" s="169"/>
      <c r="E3" s="169"/>
      <c r="F3" s="169"/>
      <c r="G3" s="169"/>
      <c r="H3" s="169"/>
      <c r="I3" s="169"/>
      <c r="J3" s="169"/>
      <c r="K3" s="169"/>
    </row>
    <row r="4" spans="1:11" ht="18" customHeight="1" x14ac:dyDescent="0.25">
      <c r="A4" s="169"/>
      <c r="B4" s="169"/>
      <c r="C4" s="169"/>
      <c r="D4" s="169"/>
      <c r="E4" s="169"/>
      <c r="F4" s="169"/>
      <c r="G4" s="169"/>
      <c r="H4" s="169"/>
      <c r="I4" s="169"/>
      <c r="J4" s="169"/>
      <c r="K4" s="169"/>
    </row>
    <row r="5" spans="1:11" ht="18" customHeight="1" x14ac:dyDescent="0.25">
      <c r="A5" s="169"/>
      <c r="B5" s="169"/>
      <c r="C5" s="169"/>
      <c r="D5" s="169"/>
      <c r="E5" s="169"/>
      <c r="F5" s="169"/>
      <c r="G5" s="169"/>
      <c r="H5" s="169"/>
      <c r="I5" s="169"/>
      <c r="J5" s="169"/>
      <c r="K5" s="169"/>
    </row>
    <row r="6" spans="1:11" ht="18" customHeight="1" x14ac:dyDescent="0.25">
      <c r="A6" s="169"/>
      <c r="B6" s="169"/>
      <c r="C6" s="169"/>
      <c r="D6" s="169"/>
      <c r="E6" s="169"/>
      <c r="F6" s="169"/>
      <c r="G6" s="169"/>
      <c r="H6" s="169"/>
      <c r="I6" s="169"/>
      <c r="J6" s="169"/>
      <c r="K6" s="169"/>
    </row>
    <row r="7" spans="1:11" ht="57.75" customHeight="1" x14ac:dyDescent="0.25">
      <c r="A7" s="169"/>
      <c r="B7" s="169"/>
      <c r="C7" s="169"/>
      <c r="D7" s="169"/>
      <c r="E7" s="169"/>
      <c r="F7" s="169"/>
      <c r="G7" s="169"/>
      <c r="H7" s="169"/>
      <c r="I7" s="169"/>
      <c r="J7" s="169"/>
      <c r="K7" s="169"/>
    </row>
    <row r="8" spans="1:11" ht="16.5" customHeight="1" x14ac:dyDescent="0.25">
      <c r="A8" s="146"/>
      <c r="B8" s="146"/>
      <c r="C8" s="146"/>
      <c r="D8" s="146"/>
      <c r="E8" s="146"/>
      <c r="F8" s="146"/>
      <c r="G8" s="146"/>
      <c r="H8" s="146"/>
      <c r="I8" s="146"/>
      <c r="J8" s="146"/>
      <c r="K8" s="146"/>
    </row>
    <row r="9" spans="1:11" ht="48.75" customHeight="1" x14ac:dyDescent="0.25">
      <c r="A9" s="169" t="s">
        <v>136</v>
      </c>
      <c r="B9" s="169"/>
      <c r="C9" s="169"/>
      <c r="D9" s="169"/>
      <c r="E9" s="169"/>
      <c r="F9" s="169"/>
      <c r="G9" s="169"/>
      <c r="H9" s="169"/>
      <c r="I9" s="169"/>
      <c r="J9" s="169"/>
      <c r="K9" s="169"/>
    </row>
    <row r="10" spans="1:11" ht="30" customHeight="1" x14ac:dyDescent="0.25">
      <c r="A10" s="170" t="s">
        <v>101</v>
      </c>
      <c r="B10" s="170"/>
      <c r="C10" s="147" t="s">
        <v>133</v>
      </c>
      <c r="D10" s="147" t="s">
        <v>100</v>
      </c>
      <c r="E10" s="147" t="s">
        <v>99</v>
      </c>
      <c r="F10" s="147" t="s">
        <v>98</v>
      </c>
      <c r="G10" s="147" t="s">
        <v>97</v>
      </c>
      <c r="H10" s="147" t="s">
        <v>127</v>
      </c>
      <c r="I10" s="147" t="s">
        <v>96</v>
      </c>
      <c r="J10" s="152" t="s">
        <v>95</v>
      </c>
    </row>
    <row r="11" spans="1:11" ht="26.25" customHeight="1" x14ac:dyDescent="0.25">
      <c r="A11" s="170" t="s">
        <v>94</v>
      </c>
      <c r="B11" s="170"/>
      <c r="C11" s="150">
        <v>2000</v>
      </c>
      <c r="D11" s="148" t="s">
        <v>92</v>
      </c>
      <c r="E11" s="147" t="s">
        <v>91</v>
      </c>
      <c r="F11" s="149">
        <v>41640</v>
      </c>
      <c r="G11" s="149">
        <v>44196</v>
      </c>
      <c r="H11" s="147">
        <v>10</v>
      </c>
      <c r="I11" s="150">
        <f>+H11*C11</f>
        <v>20000</v>
      </c>
      <c r="J11" s="151">
        <f>C11/2600</f>
        <v>0.76923076923076927</v>
      </c>
    </row>
    <row r="12" spans="1:11" ht="33.75" customHeight="1" x14ac:dyDescent="0.25">
      <c r="A12" s="170" t="s">
        <v>93</v>
      </c>
      <c r="B12" s="170"/>
      <c r="C12" s="147">
        <v>600</v>
      </c>
      <c r="D12" s="148" t="s">
        <v>92</v>
      </c>
      <c r="E12" s="147" t="s">
        <v>91</v>
      </c>
      <c r="F12" s="149">
        <v>41866</v>
      </c>
      <c r="G12" s="149">
        <v>44196</v>
      </c>
      <c r="H12" s="147">
        <v>11</v>
      </c>
      <c r="I12" s="150">
        <f>+H12*C12</f>
        <v>6600</v>
      </c>
      <c r="J12" s="151">
        <f>C12/2600</f>
        <v>0.23076923076923078</v>
      </c>
    </row>
    <row r="13" spans="1:11" ht="19.5" customHeight="1" x14ac:dyDescent="0.25">
      <c r="A13" s="107"/>
      <c r="B13" s="107"/>
      <c r="C13" s="107"/>
      <c r="D13" s="107"/>
      <c r="E13" s="107"/>
      <c r="F13" s="107"/>
      <c r="G13" s="107"/>
      <c r="H13" s="107"/>
      <c r="I13" s="107"/>
      <c r="J13" s="107"/>
      <c r="K13" s="107"/>
    </row>
    <row r="14" spans="1:11" ht="19.5" customHeight="1" x14ac:dyDescent="0.25">
      <c r="A14" s="109" t="s">
        <v>90</v>
      </c>
      <c r="B14" s="107"/>
      <c r="C14" s="107"/>
      <c r="D14" s="107"/>
      <c r="E14" s="107"/>
      <c r="F14" s="107"/>
      <c r="G14" s="107"/>
      <c r="H14" s="107"/>
      <c r="I14" s="107"/>
      <c r="J14" s="107"/>
      <c r="K14" s="107"/>
    </row>
    <row r="15" spans="1:11" ht="16.5" customHeight="1" x14ac:dyDescent="0.25">
      <c r="A15" s="107"/>
      <c r="B15" s="107"/>
      <c r="C15" s="107"/>
      <c r="D15" s="107"/>
      <c r="E15" s="107"/>
      <c r="F15" s="107"/>
      <c r="G15" s="107"/>
      <c r="H15" s="107"/>
      <c r="I15" s="107"/>
      <c r="J15" s="107"/>
      <c r="K15" s="107"/>
    </row>
    <row r="16" spans="1:11" ht="17.25" customHeight="1" x14ac:dyDescent="0.25">
      <c r="A16" s="169" t="s">
        <v>132</v>
      </c>
      <c r="B16" s="169"/>
      <c r="C16" s="169"/>
      <c r="D16" s="169"/>
      <c r="E16" s="169"/>
      <c r="F16" s="169"/>
      <c r="G16" s="169"/>
      <c r="H16" s="169"/>
      <c r="I16" s="169"/>
      <c r="J16" s="169"/>
      <c r="K16" s="169"/>
    </row>
    <row r="17" spans="1:12" ht="37.5" customHeight="1" x14ac:dyDescent="0.25">
      <c r="A17" s="169"/>
      <c r="B17" s="169"/>
      <c r="C17" s="169"/>
      <c r="D17" s="169"/>
      <c r="E17" s="169"/>
      <c r="F17" s="169"/>
      <c r="G17" s="169"/>
      <c r="H17" s="169"/>
      <c r="I17" s="169"/>
      <c r="J17" s="169"/>
      <c r="K17" s="169"/>
    </row>
    <row r="18" spans="1:12" ht="17.25" customHeight="1" x14ac:dyDescent="0.3">
      <c r="C18" s="103"/>
      <c r="D18" s="103"/>
      <c r="E18" s="103"/>
      <c r="F18" s="103"/>
      <c r="G18" s="103"/>
      <c r="H18" s="103"/>
      <c r="I18" s="103"/>
      <c r="J18" s="103"/>
    </row>
    <row r="19" spans="1:12" ht="15.75" customHeight="1" x14ac:dyDescent="0.3">
      <c r="A19" s="103" t="s">
        <v>118</v>
      </c>
      <c r="B19" s="103"/>
      <c r="C19" s="103"/>
      <c r="D19" s="103"/>
      <c r="E19" s="103"/>
      <c r="F19" s="103"/>
      <c r="G19" s="103"/>
      <c r="H19" s="103"/>
      <c r="I19" s="103"/>
      <c r="J19" s="103"/>
    </row>
    <row r="20" spans="1:12" ht="18" customHeight="1" x14ac:dyDescent="0.3">
      <c r="A20" s="103"/>
      <c r="B20" s="103"/>
      <c r="C20" s="103"/>
      <c r="D20" s="103"/>
      <c r="E20" s="103"/>
      <c r="F20" s="103"/>
      <c r="G20" s="103"/>
      <c r="H20" s="103"/>
      <c r="I20" s="103"/>
      <c r="J20" s="103"/>
    </row>
    <row r="21" spans="1:12" ht="19.5" customHeight="1" x14ac:dyDescent="0.3">
      <c r="A21" s="102" t="s">
        <v>117</v>
      </c>
      <c r="B21" s="103"/>
      <c r="C21" s="103"/>
      <c r="D21" s="103"/>
      <c r="E21" s="103"/>
      <c r="F21" s="103"/>
      <c r="G21" s="103"/>
      <c r="H21" s="103"/>
      <c r="I21" s="103"/>
      <c r="J21" s="103"/>
    </row>
    <row r="22" spans="1:12" ht="17.25" customHeight="1" x14ac:dyDescent="0.3">
      <c r="A22" s="102" t="s">
        <v>89</v>
      </c>
      <c r="C22" s="103"/>
      <c r="D22" s="103"/>
      <c r="E22" s="103"/>
      <c r="F22" s="103"/>
      <c r="G22" s="103"/>
      <c r="H22" s="103"/>
      <c r="I22" s="103"/>
      <c r="J22" s="103"/>
    </row>
    <row r="23" spans="1:12" ht="17.25" customHeight="1" x14ac:dyDescent="0.3">
      <c r="A23" s="102" t="s">
        <v>88</v>
      </c>
      <c r="C23" s="103"/>
      <c r="D23" s="103"/>
      <c r="E23" s="103"/>
      <c r="F23" s="103"/>
      <c r="G23" s="103"/>
      <c r="H23" s="103"/>
      <c r="I23" s="103"/>
      <c r="J23" s="103"/>
    </row>
    <row r="24" spans="1:12" ht="15.75" customHeight="1" x14ac:dyDescent="0.3">
      <c r="A24" s="103"/>
      <c r="B24" s="103"/>
      <c r="C24" s="103"/>
      <c r="D24" s="103"/>
      <c r="E24" s="103"/>
      <c r="F24" s="103"/>
      <c r="G24" s="103"/>
      <c r="H24" s="103"/>
      <c r="I24" s="103"/>
      <c r="J24" s="103"/>
    </row>
    <row r="25" spans="1:12" ht="85.5" customHeight="1" x14ac:dyDescent="0.3">
      <c r="A25" s="167" t="s">
        <v>123</v>
      </c>
      <c r="B25" s="167"/>
      <c r="C25" s="167"/>
      <c r="D25" s="167"/>
      <c r="E25" s="167"/>
      <c r="F25" s="167"/>
      <c r="G25" s="167"/>
      <c r="H25" s="167"/>
      <c r="I25" s="167"/>
      <c r="J25" s="167"/>
      <c r="K25" s="167"/>
      <c r="L25" s="167"/>
    </row>
    <row r="26" spans="1:12" ht="15.6" x14ac:dyDescent="0.3">
      <c r="A26" s="108"/>
      <c r="B26" s="108"/>
      <c r="C26" s="108"/>
      <c r="D26" s="108"/>
      <c r="E26" s="108"/>
      <c r="F26" s="108"/>
      <c r="G26" s="108"/>
      <c r="H26" s="108"/>
      <c r="I26" s="108"/>
      <c r="J26" s="103"/>
    </row>
    <row r="27" spans="1:12" ht="65.25" customHeight="1" x14ac:dyDescent="0.25">
      <c r="A27" s="168" t="s">
        <v>135</v>
      </c>
      <c r="B27" s="168"/>
      <c r="C27" s="168"/>
      <c r="D27" s="168"/>
      <c r="E27" s="168"/>
      <c r="F27" s="168"/>
      <c r="G27" s="168"/>
      <c r="H27" s="168"/>
      <c r="I27" s="168"/>
      <c r="J27" s="168"/>
      <c r="K27" s="168"/>
      <c r="L27" s="168"/>
    </row>
    <row r="28" spans="1:12" ht="18.75" customHeight="1" x14ac:dyDescent="0.3">
      <c r="A28" s="104" t="s">
        <v>134</v>
      </c>
      <c r="B28" s="103"/>
    </row>
    <row r="29" spans="1:12" ht="15" customHeight="1" x14ac:dyDescent="0.25">
      <c r="A29" s="107" t="s">
        <v>87</v>
      </c>
      <c r="B29" s="107"/>
      <c r="C29" s="107"/>
      <c r="D29" s="107"/>
      <c r="E29" s="107"/>
      <c r="F29" s="107"/>
      <c r="G29" s="107"/>
      <c r="H29" s="107"/>
      <c r="I29" s="107"/>
      <c r="J29" s="107"/>
      <c r="K29" s="107"/>
    </row>
    <row r="30" spans="1:12" s="123" customFormat="1" ht="15.6" x14ac:dyDescent="0.3">
      <c r="B30" s="124"/>
    </row>
    <row r="32" spans="1:12" s="103" customFormat="1" ht="15.6" x14ac:dyDescent="0.3">
      <c r="A32" s="105" t="s">
        <v>86</v>
      </c>
      <c r="C32" s="153"/>
    </row>
    <row r="33" spans="1:4" x14ac:dyDescent="0.25">
      <c r="A33" s="104" t="s">
        <v>119</v>
      </c>
      <c r="C33" s="106"/>
    </row>
    <row r="34" spans="1:4" ht="15.6" x14ac:dyDescent="0.3">
      <c r="A34" s="104" t="s">
        <v>116</v>
      </c>
      <c r="B34" s="105"/>
      <c r="C34" s="103"/>
      <c r="D34" s="103"/>
    </row>
    <row r="35" spans="1:4" ht="15.6" x14ac:dyDescent="0.3">
      <c r="A35" s="102" t="s">
        <v>120</v>
      </c>
      <c r="B35" s="103"/>
      <c r="C35" s="103"/>
      <c r="D35" s="103"/>
    </row>
    <row r="36" spans="1:4" ht="15.6" x14ac:dyDescent="0.3">
      <c r="A36" s="164" t="s">
        <v>124</v>
      </c>
      <c r="B36" s="103"/>
      <c r="C36" s="103"/>
      <c r="D36" s="103"/>
    </row>
    <row r="37" spans="1:4" ht="15.6" x14ac:dyDescent="0.3">
      <c r="B37" s="103"/>
      <c r="C37" s="103"/>
      <c r="D37" s="103"/>
    </row>
  </sheetData>
  <mergeCells count="8">
    <mergeCell ref="A25:L25"/>
    <mergeCell ref="A27:L27"/>
    <mergeCell ref="A3:K7"/>
    <mergeCell ref="A9:K9"/>
    <mergeCell ref="A16:K17"/>
    <mergeCell ref="A10:B10"/>
    <mergeCell ref="A11:B11"/>
    <mergeCell ref="A12:B12"/>
  </mergeCells>
  <pageMargins left="0.75" right="0.75" top="1" bottom="1" header="0.4921259845" footer="0.4921259845"/>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Example_cash Flow 1</vt:lpstr>
      <vt:lpstr>Example cash flow 2</vt:lpstr>
      <vt:lpstr>Example cash flow 3</vt:lpstr>
      <vt:lpstr>Exercise_DCF</vt:lpstr>
      <vt:lpstr>Comparable sales_assignment</vt:lpstr>
      <vt:lpstr>Real Estate Development </vt:lpstr>
      <vt:lpstr>'Real Estate Development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Hannun</dc:creator>
  <cp:lastModifiedBy>Heikki Kangas</cp:lastModifiedBy>
  <cp:lastPrinted>2019-05-04T08:03:13Z</cp:lastPrinted>
  <dcterms:created xsi:type="dcterms:W3CDTF">2003-11-02T08:18:27Z</dcterms:created>
  <dcterms:modified xsi:type="dcterms:W3CDTF">2019-05-09T16:03:31Z</dcterms:modified>
</cp:coreProperties>
</file>